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3710" yWindow="-135" windowWidth="7800" windowHeight="5490" tabRatio="686" activeTab="10"/>
  </bookViews>
  <sheets>
    <sheet name="(skema1-7_2010 - 10pl)" sheetId="32" r:id="rId1"/>
    <sheet name="Skema1-7_2010" sheetId="24" r:id="rId2"/>
    <sheet name="Skema1-7_2011" sheetId="23" r:id="rId3"/>
    <sheet name="Skema1-7_forskel" sheetId="29" r:id="rId4"/>
    <sheet name="DTD_10" sheetId="25" r:id="rId5"/>
    <sheet name="DTD_11" sheetId="5" r:id="rId6"/>
    <sheet name="DTD_forskel" sheetId="30" r:id="rId7"/>
    <sheet name="DRG_10" sheetId="27" r:id="rId8"/>
    <sheet name="DRG_11" sheetId="26" r:id="rId9"/>
    <sheet name="DRG_forskel" sheetId="31" r:id="rId10"/>
    <sheet name="Produktivitet" sheetId="7" r:id="rId11"/>
  </sheets>
  <externalReferences>
    <externalReference r:id="rId12"/>
  </externalReferences>
  <definedNames>
    <definedName name="Print_Area" localSheetId="7">DRG_10!$A$1:$H$33</definedName>
    <definedName name="Print_Area" localSheetId="8">DRG_11!$A$1:$I$33</definedName>
    <definedName name="Print_Area" localSheetId="9">DRG_forskel!$A$1:$H$33</definedName>
    <definedName name="Print_Area" localSheetId="4">DTD_10!$A$1:$G$33</definedName>
    <definedName name="Print_Area" localSheetId="5">DTD_11!$A$1:$G$33</definedName>
    <definedName name="Print_Area" localSheetId="6">DTD_forskel!$A$1:$G$33</definedName>
    <definedName name="Print_Area" localSheetId="10">Produktivitet!$A$1:$J$34</definedName>
    <definedName name="Print_Area" localSheetId="1">'Skema1-7_2010'!$A$1:$J$33</definedName>
    <definedName name="Print_Area" localSheetId="2">'Skema1-7_2011'!$A$1:$J$33</definedName>
    <definedName name="Print_Area" localSheetId="3">'Skema1-7_forskel'!$A$1:$J$33</definedName>
    <definedName name="SAM_06" localSheetId="7">DRG_10!#REF!</definedName>
    <definedName name="SAM_06" localSheetId="8">DRG_11!#REF!</definedName>
    <definedName name="SAM_06" localSheetId="9">DRG_forskel!#REF!</definedName>
    <definedName name="SAM_07" localSheetId="10">Produktivitet!$A$5:$B$34</definedName>
  </definedNames>
  <calcPr calcId="145621"/>
</workbook>
</file>

<file path=xl/calcChain.xml><?xml version="1.0" encoding="utf-8"?>
<calcChain xmlns="http://schemas.openxmlformats.org/spreadsheetml/2006/main">
  <c r="D46" i="7" l="1"/>
  <c r="C48" i="7"/>
  <c r="H40" i="31"/>
  <c r="G40" i="31"/>
  <c r="F40" i="31"/>
  <c r="E40" i="31"/>
  <c r="D40" i="31"/>
  <c r="C40" i="31"/>
  <c r="H39" i="31"/>
  <c r="G39" i="31"/>
  <c r="F39" i="31"/>
  <c r="E39" i="31"/>
  <c r="D39" i="31"/>
  <c r="C39" i="31"/>
  <c r="H38" i="31"/>
  <c r="G38" i="31"/>
  <c r="F38" i="31"/>
  <c r="E38" i="31"/>
  <c r="D38" i="31"/>
  <c r="C38" i="31"/>
  <c r="H37" i="31"/>
  <c r="G37" i="31"/>
  <c r="F37" i="31"/>
  <c r="E37" i="31"/>
  <c r="D37" i="31"/>
  <c r="C37" i="31"/>
  <c r="H36" i="31"/>
  <c r="G36" i="31"/>
  <c r="F36" i="31"/>
  <c r="E36" i="31"/>
  <c r="D36" i="31"/>
  <c r="C36" i="31"/>
  <c r="H35" i="31"/>
  <c r="G35" i="31"/>
  <c r="F35" i="31"/>
  <c r="E35" i="31"/>
  <c r="D35" i="31"/>
  <c r="C35" i="31"/>
  <c r="H33" i="31"/>
  <c r="G33" i="31"/>
  <c r="F33" i="31"/>
  <c r="E33" i="31"/>
  <c r="D33" i="31"/>
  <c r="C33" i="31"/>
  <c r="H32" i="31"/>
  <c r="G32" i="31"/>
  <c r="F32" i="31"/>
  <c r="E32" i="31"/>
  <c r="D32" i="31"/>
  <c r="C32" i="31"/>
  <c r="H31" i="31"/>
  <c r="G31" i="31"/>
  <c r="F31" i="31"/>
  <c r="E31" i="31"/>
  <c r="D31" i="31"/>
  <c r="C31" i="31"/>
  <c r="H30" i="31"/>
  <c r="G30" i="31"/>
  <c r="F30" i="31"/>
  <c r="E30" i="31"/>
  <c r="D30" i="31"/>
  <c r="C30" i="31"/>
  <c r="H29" i="31"/>
  <c r="G29" i="31"/>
  <c r="F29" i="31"/>
  <c r="E29" i="31"/>
  <c r="D29" i="31"/>
  <c r="C29" i="31"/>
  <c r="H28" i="31"/>
  <c r="G28" i="31"/>
  <c r="F28" i="31"/>
  <c r="E28" i="31"/>
  <c r="D28" i="31"/>
  <c r="C28" i="31"/>
  <c r="H27" i="31"/>
  <c r="G27" i="31"/>
  <c r="F27" i="31"/>
  <c r="E27" i="31"/>
  <c r="D27" i="31"/>
  <c r="C27" i="31"/>
  <c r="H26" i="31"/>
  <c r="G26" i="31"/>
  <c r="F26" i="31"/>
  <c r="E26" i="31"/>
  <c r="D26" i="31"/>
  <c r="C26" i="31"/>
  <c r="H25" i="31"/>
  <c r="G25" i="31"/>
  <c r="F25" i="31"/>
  <c r="E25" i="31"/>
  <c r="D25" i="31"/>
  <c r="C25" i="31"/>
  <c r="H24" i="31"/>
  <c r="G24" i="31"/>
  <c r="F24" i="31"/>
  <c r="E24" i="31"/>
  <c r="D24" i="31"/>
  <c r="C24" i="31"/>
  <c r="H23" i="31"/>
  <c r="G23" i="31"/>
  <c r="F23" i="31"/>
  <c r="E23" i="31"/>
  <c r="D23" i="31"/>
  <c r="C23" i="31"/>
  <c r="H22" i="31"/>
  <c r="G22" i="31"/>
  <c r="F22" i="31"/>
  <c r="E22" i="31"/>
  <c r="D22" i="31"/>
  <c r="C22" i="31"/>
  <c r="H21" i="31"/>
  <c r="G21" i="31"/>
  <c r="F21" i="31"/>
  <c r="E21" i="31"/>
  <c r="D21" i="31"/>
  <c r="C21" i="31"/>
  <c r="H20" i="31"/>
  <c r="G20" i="31"/>
  <c r="F20" i="31"/>
  <c r="E20" i="31"/>
  <c r="D20" i="31"/>
  <c r="C20" i="31"/>
  <c r="H19" i="31"/>
  <c r="G19" i="31"/>
  <c r="F19" i="31"/>
  <c r="E19" i="31"/>
  <c r="D19" i="31"/>
  <c r="C19" i="31"/>
  <c r="H18" i="31"/>
  <c r="G18" i="31"/>
  <c r="F18" i="31"/>
  <c r="E18" i="31"/>
  <c r="D18" i="31"/>
  <c r="C18" i="31"/>
  <c r="H17" i="31"/>
  <c r="G17" i="31"/>
  <c r="F17" i="31"/>
  <c r="E17" i="31"/>
  <c r="D17" i="31"/>
  <c r="C17" i="31"/>
  <c r="H16" i="31"/>
  <c r="G16" i="31"/>
  <c r="F16" i="31"/>
  <c r="E16" i="31"/>
  <c r="D16" i="31"/>
  <c r="C16" i="31"/>
  <c r="H15" i="31"/>
  <c r="G15" i="31"/>
  <c r="F15" i="31"/>
  <c r="E15" i="31"/>
  <c r="D15" i="31"/>
  <c r="C15" i="31"/>
  <c r="H14" i="31"/>
  <c r="G14" i="31"/>
  <c r="F14" i="31"/>
  <c r="E14" i="31"/>
  <c r="D14" i="31"/>
  <c r="C14" i="31"/>
  <c r="H13" i="31"/>
  <c r="G13" i="31"/>
  <c r="F13" i="31"/>
  <c r="E13" i="31"/>
  <c r="D13" i="31"/>
  <c r="C13" i="31"/>
  <c r="H12" i="31"/>
  <c r="G12" i="31"/>
  <c r="F12" i="31"/>
  <c r="E12" i="31"/>
  <c r="D12" i="31"/>
  <c r="C12" i="31"/>
  <c r="H11" i="31"/>
  <c r="G11" i="31"/>
  <c r="F11" i="31"/>
  <c r="E11" i="31"/>
  <c r="D11" i="31"/>
  <c r="C11" i="31"/>
  <c r="H10" i="31"/>
  <c r="G10" i="31"/>
  <c r="F10" i="31"/>
  <c r="E10" i="31"/>
  <c r="D10" i="31"/>
  <c r="C10" i="31"/>
  <c r="H9" i="31"/>
  <c r="G9" i="31"/>
  <c r="F9" i="31"/>
  <c r="E9" i="31"/>
  <c r="D9" i="31"/>
  <c r="C9" i="31"/>
  <c r="H8" i="31"/>
  <c r="G8" i="31"/>
  <c r="F8" i="31"/>
  <c r="E8" i="31"/>
  <c r="D8" i="31"/>
  <c r="C8" i="31"/>
  <c r="H7" i="31"/>
  <c r="G7" i="31"/>
  <c r="F7" i="31"/>
  <c r="E7" i="31"/>
  <c r="D7" i="31"/>
  <c r="C7" i="31"/>
  <c r="H6" i="31"/>
  <c r="G6" i="31"/>
  <c r="F6" i="31"/>
  <c r="E6" i="31"/>
  <c r="D6" i="31"/>
  <c r="C6" i="31"/>
  <c r="H5" i="31"/>
  <c r="G5" i="31"/>
  <c r="F5" i="31"/>
  <c r="E5" i="31"/>
  <c r="D5" i="31"/>
  <c r="C5" i="31"/>
  <c r="H39" i="26"/>
  <c r="G39" i="26"/>
  <c r="F39" i="26"/>
  <c r="D39" i="26"/>
  <c r="C39" i="26"/>
  <c r="H38" i="26"/>
  <c r="G38" i="26"/>
  <c r="F38" i="26"/>
  <c r="D38" i="26"/>
  <c r="C38" i="26"/>
  <c r="H37" i="26"/>
  <c r="G37" i="26"/>
  <c r="F37" i="26"/>
  <c r="D37" i="26"/>
  <c r="C37" i="26"/>
  <c r="H36" i="26"/>
  <c r="G36" i="26"/>
  <c r="F36" i="26"/>
  <c r="D36" i="26"/>
  <c r="C36" i="26"/>
  <c r="H35" i="26"/>
  <c r="G35" i="26"/>
  <c r="F35" i="26"/>
  <c r="D35" i="26"/>
  <c r="C35" i="26"/>
  <c r="H33" i="26"/>
  <c r="F33" i="26"/>
  <c r="D33" i="26"/>
  <c r="C33" i="26"/>
  <c r="E32" i="26"/>
  <c r="I32" i="26" s="1"/>
  <c r="D33" i="7" s="1"/>
  <c r="E31" i="26"/>
  <c r="I31" i="26" s="1"/>
  <c r="D32" i="7" s="1"/>
  <c r="E30" i="26"/>
  <c r="I30" i="26" s="1"/>
  <c r="D31" i="7" s="1"/>
  <c r="E29" i="26"/>
  <c r="I29" i="26" s="1"/>
  <c r="E28" i="26"/>
  <c r="I28" i="26" s="1"/>
  <c r="D29" i="7" s="1"/>
  <c r="E27" i="26"/>
  <c r="I27" i="26" s="1"/>
  <c r="D28" i="7" s="1"/>
  <c r="E26" i="26"/>
  <c r="I26" i="26" s="1"/>
  <c r="D27" i="7" s="1"/>
  <c r="E25" i="26"/>
  <c r="I25" i="26" s="1"/>
  <c r="D26" i="7" s="1"/>
  <c r="E24" i="26"/>
  <c r="E23" i="26"/>
  <c r="I23" i="26" s="1"/>
  <c r="D24" i="7" s="1"/>
  <c r="E22" i="26"/>
  <c r="I22" i="26" s="1"/>
  <c r="D23" i="7" s="1"/>
  <c r="E21" i="26"/>
  <c r="I21" i="26" s="1"/>
  <c r="D22" i="7" s="1"/>
  <c r="E20" i="26"/>
  <c r="I20" i="26" s="1"/>
  <c r="D21" i="7" s="1"/>
  <c r="E19" i="26"/>
  <c r="I19" i="26" s="1"/>
  <c r="D20" i="7" s="1"/>
  <c r="E18" i="26"/>
  <c r="I18" i="26" s="1"/>
  <c r="D19" i="7" s="1"/>
  <c r="E17" i="26"/>
  <c r="I17" i="26" s="1"/>
  <c r="E16" i="26"/>
  <c r="I16" i="26" s="1"/>
  <c r="D17" i="7" s="1"/>
  <c r="E15" i="26"/>
  <c r="E36" i="26" s="1"/>
  <c r="E14" i="26"/>
  <c r="I14" i="26" s="1"/>
  <c r="D15" i="7" s="1"/>
  <c r="E13" i="26"/>
  <c r="I13" i="26" s="1"/>
  <c r="D14" i="7" s="1"/>
  <c r="E12" i="26"/>
  <c r="I12" i="26" s="1"/>
  <c r="D13" i="7" s="1"/>
  <c r="E11" i="26"/>
  <c r="I11" i="26" s="1"/>
  <c r="D12" i="7" s="1"/>
  <c r="E10" i="26"/>
  <c r="I10" i="26" s="1"/>
  <c r="D11" i="7" s="1"/>
  <c r="E9" i="26"/>
  <c r="I9" i="26" s="1"/>
  <c r="D10" i="7" s="1"/>
  <c r="E8" i="26"/>
  <c r="I8" i="26" s="1"/>
  <c r="D9" i="7" s="1"/>
  <c r="E7" i="26"/>
  <c r="I7" i="26" s="1"/>
  <c r="D8" i="7" s="1"/>
  <c r="E6" i="26"/>
  <c r="I6" i="26" s="1"/>
  <c r="D7" i="7" s="1"/>
  <c r="E5" i="26"/>
  <c r="I5" i="26" s="1"/>
  <c r="D6" i="7" s="1"/>
  <c r="G39" i="27"/>
  <c r="F39" i="27"/>
  <c r="D39" i="27"/>
  <c r="C39" i="27"/>
  <c r="G38" i="27"/>
  <c r="F38" i="27"/>
  <c r="D38" i="27"/>
  <c r="C38" i="27"/>
  <c r="G37" i="27"/>
  <c r="F37" i="27"/>
  <c r="D37" i="27"/>
  <c r="C37" i="27"/>
  <c r="G36" i="27"/>
  <c r="F36" i="27"/>
  <c r="D36" i="27"/>
  <c r="C36" i="27"/>
  <c r="G35" i="27"/>
  <c r="F35" i="27"/>
  <c r="F40" i="27" s="1"/>
  <c r="D35" i="27"/>
  <c r="D40" i="27" s="1"/>
  <c r="C35" i="27"/>
  <c r="C40" i="27" s="1"/>
  <c r="F33" i="27"/>
  <c r="D33" i="27"/>
  <c r="C33" i="27"/>
  <c r="E32" i="27"/>
  <c r="H32" i="27" s="1"/>
  <c r="C33" i="7" s="1"/>
  <c r="E31" i="27"/>
  <c r="H31" i="27" s="1"/>
  <c r="C32" i="7" s="1"/>
  <c r="E30" i="27"/>
  <c r="H30" i="27" s="1"/>
  <c r="C31" i="7" s="1"/>
  <c r="H29" i="27"/>
  <c r="E29" i="27"/>
  <c r="E28" i="27"/>
  <c r="H28" i="27" s="1"/>
  <c r="C29" i="7" s="1"/>
  <c r="H27" i="27"/>
  <c r="C28" i="7" s="1"/>
  <c r="E27" i="27"/>
  <c r="E26" i="27"/>
  <c r="H26" i="27" s="1"/>
  <c r="C27" i="7" s="1"/>
  <c r="E25" i="27"/>
  <c r="H25" i="27" s="1"/>
  <c r="C26" i="7" s="1"/>
  <c r="E24" i="27"/>
  <c r="E23" i="27"/>
  <c r="H23" i="27" s="1"/>
  <c r="C24" i="7" s="1"/>
  <c r="E22" i="27"/>
  <c r="H22" i="27" s="1"/>
  <c r="C23" i="7" s="1"/>
  <c r="H21" i="27"/>
  <c r="C22" i="7" s="1"/>
  <c r="E21" i="27"/>
  <c r="E20" i="27"/>
  <c r="H20" i="27" s="1"/>
  <c r="C21" i="7" s="1"/>
  <c r="H19" i="27"/>
  <c r="C20" i="7" s="1"/>
  <c r="E19" i="27"/>
  <c r="E18" i="27"/>
  <c r="H18" i="27" s="1"/>
  <c r="C19" i="7" s="1"/>
  <c r="E17" i="27"/>
  <c r="H17" i="27" s="1"/>
  <c r="E16" i="27"/>
  <c r="H16" i="27" s="1"/>
  <c r="C17" i="7" s="1"/>
  <c r="E15" i="27"/>
  <c r="H15" i="27" s="1"/>
  <c r="E14" i="27"/>
  <c r="H14" i="27" s="1"/>
  <c r="C15" i="7" s="1"/>
  <c r="H13" i="27"/>
  <c r="C14" i="7" s="1"/>
  <c r="E13" i="27"/>
  <c r="E12" i="27"/>
  <c r="H12" i="27" s="1"/>
  <c r="C13" i="7" s="1"/>
  <c r="H11" i="27"/>
  <c r="C12" i="7" s="1"/>
  <c r="E11" i="27"/>
  <c r="E10" i="27"/>
  <c r="H10" i="27" s="1"/>
  <c r="C11" i="7" s="1"/>
  <c r="E9" i="27"/>
  <c r="H9" i="27" s="1"/>
  <c r="C10" i="7" s="1"/>
  <c r="E8" i="27"/>
  <c r="H8" i="27" s="1"/>
  <c r="C9" i="7" s="1"/>
  <c r="E7" i="27"/>
  <c r="H7" i="27" s="1"/>
  <c r="C8" i="7" s="1"/>
  <c r="E6" i="27"/>
  <c r="H6" i="27" s="1"/>
  <c r="C7" i="7" s="1"/>
  <c r="H5" i="27"/>
  <c r="E5" i="27"/>
  <c r="G40" i="30"/>
  <c r="F40" i="30"/>
  <c r="E40" i="30"/>
  <c r="D40" i="30"/>
  <c r="C40" i="30"/>
  <c r="G39" i="30"/>
  <c r="F39" i="30"/>
  <c r="E39" i="30"/>
  <c r="D39" i="30"/>
  <c r="C39" i="30"/>
  <c r="G38" i="30"/>
  <c r="F38" i="30"/>
  <c r="E38" i="30"/>
  <c r="D38" i="30"/>
  <c r="C38" i="30"/>
  <c r="G37" i="30"/>
  <c r="F37" i="30"/>
  <c r="E37" i="30"/>
  <c r="D37" i="30"/>
  <c r="C37" i="30"/>
  <c r="G36" i="30"/>
  <c r="F36" i="30"/>
  <c r="E36" i="30"/>
  <c r="D36" i="30"/>
  <c r="C36" i="30"/>
  <c r="G35" i="30"/>
  <c r="F35" i="30"/>
  <c r="E35" i="30"/>
  <c r="D35" i="30"/>
  <c r="C35" i="30"/>
  <c r="G33" i="30"/>
  <c r="F33" i="30"/>
  <c r="E33" i="30"/>
  <c r="D33" i="30"/>
  <c r="C33" i="30"/>
  <c r="G32" i="30"/>
  <c r="F32" i="30"/>
  <c r="E32" i="30"/>
  <c r="D32" i="30"/>
  <c r="C32" i="30"/>
  <c r="G31" i="30"/>
  <c r="F31" i="30"/>
  <c r="E31" i="30"/>
  <c r="D31" i="30"/>
  <c r="C31" i="30"/>
  <c r="G30" i="30"/>
  <c r="F30" i="30"/>
  <c r="E30" i="30"/>
  <c r="D30" i="30"/>
  <c r="C30" i="30"/>
  <c r="G29" i="30"/>
  <c r="F29" i="30"/>
  <c r="E29" i="30"/>
  <c r="D29" i="30"/>
  <c r="C29" i="30"/>
  <c r="G28" i="30"/>
  <c r="F28" i="30"/>
  <c r="E28" i="30"/>
  <c r="D28" i="30"/>
  <c r="C28" i="30"/>
  <c r="G27" i="30"/>
  <c r="F27" i="30"/>
  <c r="E27" i="30"/>
  <c r="D27" i="30"/>
  <c r="C27" i="30"/>
  <c r="G26" i="30"/>
  <c r="F26" i="30"/>
  <c r="E26" i="30"/>
  <c r="D26" i="30"/>
  <c r="C26" i="30"/>
  <c r="G25" i="30"/>
  <c r="F25" i="30"/>
  <c r="E25" i="30"/>
  <c r="D25" i="30"/>
  <c r="C25" i="30"/>
  <c r="G24" i="30"/>
  <c r="F24" i="30"/>
  <c r="E24" i="30"/>
  <c r="D24" i="30"/>
  <c r="C24" i="30"/>
  <c r="G23" i="30"/>
  <c r="F23" i="30"/>
  <c r="E23" i="30"/>
  <c r="D23" i="30"/>
  <c r="C23" i="30"/>
  <c r="G22" i="30"/>
  <c r="F22" i="30"/>
  <c r="E22" i="30"/>
  <c r="D22" i="30"/>
  <c r="C22" i="30"/>
  <c r="G21" i="30"/>
  <c r="F21" i="30"/>
  <c r="E21" i="30"/>
  <c r="D21" i="30"/>
  <c r="C21" i="30"/>
  <c r="G20" i="30"/>
  <c r="F20" i="30"/>
  <c r="E20" i="30"/>
  <c r="D20" i="30"/>
  <c r="C20" i="30"/>
  <c r="G19" i="30"/>
  <c r="F19" i="30"/>
  <c r="E19" i="30"/>
  <c r="D19" i="30"/>
  <c r="C19" i="30"/>
  <c r="G18" i="30"/>
  <c r="F18" i="30"/>
  <c r="E18" i="30"/>
  <c r="D18" i="30"/>
  <c r="C18" i="30"/>
  <c r="G17" i="30"/>
  <c r="F17" i="30"/>
  <c r="E17" i="30"/>
  <c r="D17" i="30"/>
  <c r="C17" i="30"/>
  <c r="G16" i="30"/>
  <c r="F16" i="30"/>
  <c r="E16" i="30"/>
  <c r="D16" i="30"/>
  <c r="C16" i="30"/>
  <c r="G15" i="30"/>
  <c r="F15" i="30"/>
  <c r="E15" i="30"/>
  <c r="D15" i="30"/>
  <c r="C15" i="30"/>
  <c r="G14" i="30"/>
  <c r="F14" i="30"/>
  <c r="E14" i="30"/>
  <c r="D14" i="30"/>
  <c r="C14" i="30"/>
  <c r="G13" i="30"/>
  <c r="F13" i="30"/>
  <c r="E13" i="30"/>
  <c r="D13" i="30"/>
  <c r="C13" i="30"/>
  <c r="G12" i="30"/>
  <c r="F12" i="30"/>
  <c r="E12" i="30"/>
  <c r="D12" i="30"/>
  <c r="C12" i="30"/>
  <c r="G11" i="30"/>
  <c r="F11" i="30"/>
  <c r="E11" i="30"/>
  <c r="D11" i="30"/>
  <c r="C11" i="30"/>
  <c r="G10" i="30"/>
  <c r="F10" i="30"/>
  <c r="E10" i="30"/>
  <c r="D10" i="30"/>
  <c r="C10" i="30"/>
  <c r="G9" i="30"/>
  <c r="F9" i="30"/>
  <c r="E9" i="30"/>
  <c r="D9" i="30"/>
  <c r="C9" i="30"/>
  <c r="G8" i="30"/>
  <c r="F8" i="30"/>
  <c r="E8" i="30"/>
  <c r="D8" i="30"/>
  <c r="C8" i="30"/>
  <c r="G7" i="30"/>
  <c r="F7" i="30"/>
  <c r="E7" i="30"/>
  <c r="D7" i="30"/>
  <c r="C7" i="30"/>
  <c r="G6" i="30"/>
  <c r="F6" i="30"/>
  <c r="E6" i="30"/>
  <c r="D6" i="30"/>
  <c r="C6" i="30"/>
  <c r="G5" i="30"/>
  <c r="F5" i="30"/>
  <c r="E5" i="30"/>
  <c r="D5" i="30"/>
  <c r="C5" i="30"/>
  <c r="F39" i="5"/>
  <c r="F38" i="5"/>
  <c r="F37" i="5"/>
  <c r="F36" i="5"/>
  <c r="D36" i="5"/>
  <c r="F35" i="5"/>
  <c r="F33" i="5"/>
  <c r="C32" i="5"/>
  <c r="E32" i="5" s="1"/>
  <c r="G32" i="5" s="1"/>
  <c r="F33" i="7" s="1"/>
  <c r="C31" i="5"/>
  <c r="E31" i="5" s="1"/>
  <c r="G31" i="5" s="1"/>
  <c r="F32" i="7" s="1"/>
  <c r="C30" i="5"/>
  <c r="E30" i="5" s="1"/>
  <c r="G30" i="5" s="1"/>
  <c r="F31" i="7" s="1"/>
  <c r="D39" i="5"/>
  <c r="C29" i="5"/>
  <c r="C28" i="5"/>
  <c r="E28" i="5" s="1"/>
  <c r="G28" i="5" s="1"/>
  <c r="F29" i="7" s="1"/>
  <c r="C27" i="5"/>
  <c r="E27" i="5" s="1"/>
  <c r="G27" i="5" s="1"/>
  <c r="F28" i="7" s="1"/>
  <c r="C26" i="5"/>
  <c r="E26" i="5" s="1"/>
  <c r="G26" i="5" s="1"/>
  <c r="F27" i="7" s="1"/>
  <c r="C25" i="5"/>
  <c r="E25" i="5" s="1"/>
  <c r="G25" i="5" s="1"/>
  <c r="F26" i="7" s="1"/>
  <c r="D38" i="5"/>
  <c r="C24" i="5"/>
  <c r="E24" i="5" s="1"/>
  <c r="C23" i="5"/>
  <c r="E23" i="5" s="1"/>
  <c r="G23" i="5" s="1"/>
  <c r="F24" i="7" s="1"/>
  <c r="C22" i="5"/>
  <c r="E22" i="5" s="1"/>
  <c r="G22" i="5" s="1"/>
  <c r="F23" i="7" s="1"/>
  <c r="C21" i="5"/>
  <c r="E21" i="5" s="1"/>
  <c r="G21" i="5" s="1"/>
  <c r="F22" i="7" s="1"/>
  <c r="C20" i="5"/>
  <c r="E20" i="5" s="1"/>
  <c r="G20" i="5" s="1"/>
  <c r="F21" i="7" s="1"/>
  <c r="C19" i="5"/>
  <c r="E19" i="5" s="1"/>
  <c r="G19" i="5" s="1"/>
  <c r="F20" i="7" s="1"/>
  <c r="C18" i="5"/>
  <c r="E18" i="5" s="1"/>
  <c r="G18" i="5" s="1"/>
  <c r="F19" i="7" s="1"/>
  <c r="D37" i="5"/>
  <c r="C17" i="5"/>
  <c r="C16" i="5"/>
  <c r="E16" i="5" s="1"/>
  <c r="G16" i="5" s="1"/>
  <c r="F17" i="7" s="1"/>
  <c r="C15" i="5"/>
  <c r="D33" i="5"/>
  <c r="C14" i="5"/>
  <c r="E14" i="5" s="1"/>
  <c r="G14" i="5" s="1"/>
  <c r="F15" i="7" s="1"/>
  <c r="C13" i="5"/>
  <c r="E13" i="5" s="1"/>
  <c r="G13" i="5" s="1"/>
  <c r="F14" i="7" s="1"/>
  <c r="C12" i="5"/>
  <c r="E12" i="5" s="1"/>
  <c r="G12" i="5" s="1"/>
  <c r="F13" i="7" s="1"/>
  <c r="C11" i="5"/>
  <c r="E11" i="5" s="1"/>
  <c r="G11" i="5" s="1"/>
  <c r="F12" i="7" s="1"/>
  <c r="C10" i="5"/>
  <c r="E10" i="5" s="1"/>
  <c r="G10" i="5" s="1"/>
  <c r="F11" i="7" s="1"/>
  <c r="C9" i="5"/>
  <c r="E9" i="5" s="1"/>
  <c r="G9" i="5" s="1"/>
  <c r="F10" i="7" s="1"/>
  <c r="E8" i="5"/>
  <c r="G8" i="5" s="1"/>
  <c r="F9" i="7" s="1"/>
  <c r="C8" i="5"/>
  <c r="C7" i="5"/>
  <c r="E7" i="5" s="1"/>
  <c r="G7" i="5" s="1"/>
  <c r="F8" i="7" s="1"/>
  <c r="C6" i="5"/>
  <c r="E6" i="5" s="1"/>
  <c r="G6" i="5" s="1"/>
  <c r="F7" i="7" s="1"/>
  <c r="C5" i="5"/>
  <c r="F39" i="25"/>
  <c r="D39" i="25"/>
  <c r="F38" i="25"/>
  <c r="D38" i="25"/>
  <c r="F37" i="25"/>
  <c r="D37" i="25"/>
  <c r="F36" i="25"/>
  <c r="D36" i="25"/>
  <c r="F35" i="25"/>
  <c r="D35" i="25"/>
  <c r="F33" i="25"/>
  <c r="D33" i="25"/>
  <c r="C32" i="25"/>
  <c r="E32" i="25" s="1"/>
  <c r="G32" i="25" s="1"/>
  <c r="E33" i="7" s="1"/>
  <c r="C31" i="25"/>
  <c r="E31" i="25" s="1"/>
  <c r="G31" i="25" s="1"/>
  <c r="E32" i="7" s="1"/>
  <c r="C30" i="25"/>
  <c r="E30" i="25" s="1"/>
  <c r="G30" i="25" s="1"/>
  <c r="E31" i="7" s="1"/>
  <c r="C29" i="25"/>
  <c r="C28" i="25"/>
  <c r="E28" i="25" s="1"/>
  <c r="G28" i="25" s="1"/>
  <c r="E29" i="7" s="1"/>
  <c r="C27" i="25"/>
  <c r="E27" i="25" s="1"/>
  <c r="G27" i="25" s="1"/>
  <c r="E28" i="7" s="1"/>
  <c r="C26" i="25"/>
  <c r="E26" i="25" s="1"/>
  <c r="G26" i="25" s="1"/>
  <c r="E27" i="7" s="1"/>
  <c r="C25" i="25"/>
  <c r="E25" i="25" s="1"/>
  <c r="G25" i="25" s="1"/>
  <c r="E26" i="7" s="1"/>
  <c r="C24" i="25"/>
  <c r="E24" i="25" s="1"/>
  <c r="G24" i="25" s="1"/>
  <c r="E25" i="7" s="1"/>
  <c r="C23" i="25"/>
  <c r="E23" i="25" s="1"/>
  <c r="G23" i="25" s="1"/>
  <c r="E24" i="7" s="1"/>
  <c r="C22" i="25"/>
  <c r="E22" i="25" s="1"/>
  <c r="G22" i="25" s="1"/>
  <c r="E23" i="7" s="1"/>
  <c r="C21" i="25"/>
  <c r="E21" i="25" s="1"/>
  <c r="G21" i="25" s="1"/>
  <c r="E22" i="7" s="1"/>
  <c r="C20" i="25"/>
  <c r="E20" i="25" s="1"/>
  <c r="G20" i="25" s="1"/>
  <c r="E21" i="7" s="1"/>
  <c r="C19" i="25"/>
  <c r="E19" i="25" s="1"/>
  <c r="G19" i="25" s="1"/>
  <c r="E20" i="7" s="1"/>
  <c r="C18" i="25"/>
  <c r="E18" i="25" s="1"/>
  <c r="G18" i="25" s="1"/>
  <c r="E19" i="7" s="1"/>
  <c r="C17" i="25"/>
  <c r="C16" i="25"/>
  <c r="E16" i="25" s="1"/>
  <c r="G16" i="25" s="1"/>
  <c r="E17" i="7" s="1"/>
  <c r="C15" i="25"/>
  <c r="E15" i="25" s="1"/>
  <c r="C14" i="25"/>
  <c r="E14" i="25" s="1"/>
  <c r="G14" i="25" s="1"/>
  <c r="E15" i="7" s="1"/>
  <c r="C13" i="25"/>
  <c r="E13" i="25" s="1"/>
  <c r="G13" i="25" s="1"/>
  <c r="E14" i="7" s="1"/>
  <c r="C12" i="25"/>
  <c r="E12" i="25" s="1"/>
  <c r="G12" i="25" s="1"/>
  <c r="E13" i="7" s="1"/>
  <c r="C11" i="25"/>
  <c r="E11" i="25" s="1"/>
  <c r="G11" i="25" s="1"/>
  <c r="E12" i="7" s="1"/>
  <c r="C10" i="25"/>
  <c r="E10" i="25" s="1"/>
  <c r="G10" i="25" s="1"/>
  <c r="E11" i="7" s="1"/>
  <c r="C9" i="25"/>
  <c r="E9" i="25" s="1"/>
  <c r="G9" i="25" s="1"/>
  <c r="E10" i="7" s="1"/>
  <c r="C8" i="25"/>
  <c r="E8" i="25" s="1"/>
  <c r="G8" i="25" s="1"/>
  <c r="E9" i="7" s="1"/>
  <c r="C7" i="25"/>
  <c r="E7" i="25" s="1"/>
  <c r="G7" i="25" s="1"/>
  <c r="E8" i="7" s="1"/>
  <c r="C6" i="25"/>
  <c r="E6" i="25" s="1"/>
  <c r="G6" i="25" s="1"/>
  <c r="E7" i="7" s="1"/>
  <c r="C5" i="25"/>
  <c r="J40" i="29"/>
  <c r="I40" i="29"/>
  <c r="H40" i="29"/>
  <c r="G40" i="29"/>
  <c r="F40" i="29"/>
  <c r="E40" i="29"/>
  <c r="D40" i="29"/>
  <c r="C40" i="29"/>
  <c r="J39" i="29"/>
  <c r="I39" i="29"/>
  <c r="H39" i="29"/>
  <c r="G39" i="29"/>
  <c r="F39" i="29"/>
  <c r="E39" i="29"/>
  <c r="D39" i="29"/>
  <c r="C39" i="29"/>
  <c r="J38" i="29"/>
  <c r="I38" i="29"/>
  <c r="H38" i="29"/>
  <c r="G38" i="29"/>
  <c r="F38" i="29"/>
  <c r="E38" i="29"/>
  <c r="D38" i="29"/>
  <c r="C38" i="29"/>
  <c r="J37" i="29"/>
  <c r="I37" i="29"/>
  <c r="H37" i="29"/>
  <c r="G37" i="29"/>
  <c r="F37" i="29"/>
  <c r="E37" i="29"/>
  <c r="D37" i="29"/>
  <c r="C37" i="29"/>
  <c r="J36" i="29"/>
  <c r="I36" i="29"/>
  <c r="H36" i="29"/>
  <c r="G36" i="29"/>
  <c r="F36" i="29"/>
  <c r="E36" i="29"/>
  <c r="D36" i="29"/>
  <c r="C36" i="29"/>
  <c r="J35" i="29"/>
  <c r="I35" i="29"/>
  <c r="H35" i="29"/>
  <c r="G35" i="29"/>
  <c r="F35" i="29"/>
  <c r="E35" i="29"/>
  <c r="D35" i="29"/>
  <c r="C35" i="29"/>
  <c r="J33" i="29"/>
  <c r="I33" i="29"/>
  <c r="H33" i="29"/>
  <c r="G33" i="29"/>
  <c r="F33" i="29"/>
  <c r="E33" i="29"/>
  <c r="D33" i="29"/>
  <c r="C33" i="29"/>
  <c r="J32" i="29"/>
  <c r="I32" i="29"/>
  <c r="H32" i="29"/>
  <c r="G32" i="29"/>
  <c r="F32" i="29"/>
  <c r="E32" i="29"/>
  <c r="D32" i="29"/>
  <c r="C32" i="29"/>
  <c r="J31" i="29"/>
  <c r="I31" i="29"/>
  <c r="H31" i="29"/>
  <c r="G31" i="29"/>
  <c r="F31" i="29"/>
  <c r="E31" i="29"/>
  <c r="D31" i="29"/>
  <c r="C31" i="29"/>
  <c r="J30" i="29"/>
  <c r="I30" i="29"/>
  <c r="H30" i="29"/>
  <c r="G30" i="29"/>
  <c r="F30" i="29"/>
  <c r="E30" i="29"/>
  <c r="D30" i="29"/>
  <c r="C30" i="29"/>
  <c r="J29" i="29"/>
  <c r="I29" i="29"/>
  <c r="H29" i="29"/>
  <c r="G29" i="29"/>
  <c r="F29" i="29"/>
  <c r="E29" i="29"/>
  <c r="D29" i="29"/>
  <c r="C29" i="29"/>
  <c r="J28" i="29"/>
  <c r="I28" i="29"/>
  <c r="H28" i="29"/>
  <c r="G28" i="29"/>
  <c r="F28" i="29"/>
  <c r="E28" i="29"/>
  <c r="D28" i="29"/>
  <c r="C28" i="29"/>
  <c r="J27" i="29"/>
  <c r="I27" i="29"/>
  <c r="H27" i="29"/>
  <c r="G27" i="29"/>
  <c r="F27" i="29"/>
  <c r="E27" i="29"/>
  <c r="D27" i="29"/>
  <c r="C27" i="29"/>
  <c r="J26" i="29"/>
  <c r="I26" i="29"/>
  <c r="H26" i="29"/>
  <c r="G26" i="29"/>
  <c r="F26" i="29"/>
  <c r="E26" i="29"/>
  <c r="D26" i="29"/>
  <c r="C26" i="29"/>
  <c r="J25" i="29"/>
  <c r="I25" i="29"/>
  <c r="H25" i="29"/>
  <c r="G25" i="29"/>
  <c r="F25" i="29"/>
  <c r="E25" i="29"/>
  <c r="D25" i="29"/>
  <c r="C25" i="29"/>
  <c r="J24" i="29"/>
  <c r="I24" i="29"/>
  <c r="H24" i="29"/>
  <c r="G24" i="29"/>
  <c r="F24" i="29"/>
  <c r="E24" i="29"/>
  <c r="D24" i="29"/>
  <c r="C24" i="29"/>
  <c r="J23" i="29"/>
  <c r="I23" i="29"/>
  <c r="H23" i="29"/>
  <c r="G23" i="29"/>
  <c r="F23" i="29"/>
  <c r="E23" i="29"/>
  <c r="D23" i="29"/>
  <c r="C23" i="29"/>
  <c r="J22" i="29"/>
  <c r="I22" i="29"/>
  <c r="H22" i="29"/>
  <c r="G22" i="29"/>
  <c r="F22" i="29"/>
  <c r="E22" i="29"/>
  <c r="D22" i="29"/>
  <c r="C22" i="29"/>
  <c r="J21" i="29"/>
  <c r="I21" i="29"/>
  <c r="H21" i="29"/>
  <c r="G21" i="29"/>
  <c r="F21" i="29"/>
  <c r="E21" i="29"/>
  <c r="D21" i="29"/>
  <c r="C21" i="29"/>
  <c r="J20" i="29"/>
  <c r="I20" i="29"/>
  <c r="H20" i="29"/>
  <c r="G20" i="29"/>
  <c r="F20" i="29"/>
  <c r="E20" i="29"/>
  <c r="D20" i="29"/>
  <c r="C20" i="29"/>
  <c r="J19" i="29"/>
  <c r="I19" i="29"/>
  <c r="H19" i="29"/>
  <c r="G19" i="29"/>
  <c r="F19" i="29"/>
  <c r="E19" i="29"/>
  <c r="D19" i="29"/>
  <c r="C19" i="29"/>
  <c r="J18" i="29"/>
  <c r="I18" i="29"/>
  <c r="H18" i="29"/>
  <c r="G18" i="29"/>
  <c r="F18" i="29"/>
  <c r="E18" i="29"/>
  <c r="D18" i="29"/>
  <c r="C18" i="29"/>
  <c r="J17" i="29"/>
  <c r="I17" i="29"/>
  <c r="H17" i="29"/>
  <c r="G17" i="29"/>
  <c r="F17" i="29"/>
  <c r="E17" i="29"/>
  <c r="D17" i="29"/>
  <c r="C17" i="29"/>
  <c r="J16" i="29"/>
  <c r="I16" i="29"/>
  <c r="H16" i="29"/>
  <c r="G16" i="29"/>
  <c r="F16" i="29"/>
  <c r="E16" i="29"/>
  <c r="D16" i="29"/>
  <c r="C16" i="29"/>
  <c r="J15" i="29"/>
  <c r="I15" i="29"/>
  <c r="H15" i="29"/>
  <c r="G15" i="29"/>
  <c r="F15" i="29"/>
  <c r="E15" i="29"/>
  <c r="D15" i="29"/>
  <c r="C15" i="29"/>
  <c r="J14" i="29"/>
  <c r="I14" i="29"/>
  <c r="H14" i="29"/>
  <c r="G14" i="29"/>
  <c r="F14" i="29"/>
  <c r="E14" i="29"/>
  <c r="D14" i="29"/>
  <c r="C14" i="29"/>
  <c r="J13" i="29"/>
  <c r="I13" i="29"/>
  <c r="H13" i="29"/>
  <c r="G13" i="29"/>
  <c r="F13" i="29"/>
  <c r="E13" i="29"/>
  <c r="D13" i="29"/>
  <c r="C13" i="29"/>
  <c r="J12" i="29"/>
  <c r="I12" i="29"/>
  <c r="H12" i="29"/>
  <c r="G12" i="29"/>
  <c r="F12" i="29"/>
  <c r="E12" i="29"/>
  <c r="D12" i="29"/>
  <c r="C12" i="29"/>
  <c r="J11" i="29"/>
  <c r="I11" i="29"/>
  <c r="H11" i="29"/>
  <c r="G11" i="29"/>
  <c r="F11" i="29"/>
  <c r="E11" i="29"/>
  <c r="D11" i="29"/>
  <c r="C11" i="29"/>
  <c r="J10" i="29"/>
  <c r="I10" i="29"/>
  <c r="H10" i="29"/>
  <c r="G10" i="29"/>
  <c r="F10" i="29"/>
  <c r="E10" i="29"/>
  <c r="D10" i="29"/>
  <c r="C10" i="29"/>
  <c r="J9" i="29"/>
  <c r="I9" i="29"/>
  <c r="H9" i="29"/>
  <c r="G9" i="29"/>
  <c r="F9" i="29"/>
  <c r="E9" i="29"/>
  <c r="D9" i="29"/>
  <c r="C9" i="29"/>
  <c r="J8" i="29"/>
  <c r="I8" i="29"/>
  <c r="H8" i="29"/>
  <c r="G8" i="29"/>
  <c r="F8" i="29"/>
  <c r="E8" i="29"/>
  <c r="D8" i="29"/>
  <c r="C8" i="29"/>
  <c r="J7" i="29"/>
  <c r="I7" i="29"/>
  <c r="H7" i="29"/>
  <c r="G7" i="29"/>
  <c r="F7" i="29"/>
  <c r="E7" i="29"/>
  <c r="D7" i="29"/>
  <c r="C7" i="29"/>
  <c r="J6" i="29"/>
  <c r="I6" i="29"/>
  <c r="H6" i="29"/>
  <c r="G6" i="29"/>
  <c r="F6" i="29"/>
  <c r="E6" i="29"/>
  <c r="D6" i="29"/>
  <c r="C6" i="29"/>
  <c r="J5" i="29"/>
  <c r="I5" i="29"/>
  <c r="H5" i="29"/>
  <c r="G5" i="29"/>
  <c r="F5" i="29"/>
  <c r="E5" i="29"/>
  <c r="D5" i="29"/>
  <c r="C5" i="29"/>
  <c r="I39" i="32"/>
  <c r="G39" i="32"/>
  <c r="F39" i="32"/>
  <c r="E39" i="32"/>
  <c r="D39" i="32"/>
  <c r="C39" i="32"/>
  <c r="I38" i="32"/>
  <c r="H38" i="32"/>
  <c r="G38" i="32"/>
  <c r="F38" i="32"/>
  <c r="E38" i="32"/>
  <c r="D38" i="32"/>
  <c r="C38" i="32"/>
  <c r="I37" i="32"/>
  <c r="H37" i="32"/>
  <c r="G37" i="32"/>
  <c r="F37" i="32"/>
  <c r="E37" i="32"/>
  <c r="D37" i="32"/>
  <c r="C37" i="32"/>
  <c r="I36" i="32"/>
  <c r="H36" i="32"/>
  <c r="G36" i="32"/>
  <c r="F36" i="32"/>
  <c r="E36" i="32"/>
  <c r="D36" i="32"/>
  <c r="C36" i="32"/>
  <c r="I35" i="32"/>
  <c r="H35" i="32"/>
  <c r="G35" i="32"/>
  <c r="F35" i="32"/>
  <c r="E35" i="32"/>
  <c r="D35" i="32"/>
  <c r="C35" i="32"/>
  <c r="I33" i="32"/>
  <c r="G33" i="32"/>
  <c r="F33" i="32"/>
  <c r="E33" i="32"/>
  <c r="D33" i="32"/>
  <c r="C33" i="32"/>
  <c r="J32" i="32"/>
  <c r="H31" i="32"/>
  <c r="J31" i="32" s="1"/>
  <c r="H30" i="32"/>
  <c r="J30" i="32" s="1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36" i="32" s="1"/>
  <c r="J14" i="32"/>
  <c r="J13" i="32"/>
  <c r="J12" i="32"/>
  <c r="J11" i="32"/>
  <c r="J10" i="32"/>
  <c r="J9" i="32"/>
  <c r="J8" i="32"/>
  <c r="J7" i="32"/>
  <c r="J6" i="32"/>
  <c r="J5" i="32"/>
  <c r="F40" i="26" l="1"/>
  <c r="E38" i="27"/>
  <c r="C36" i="5"/>
  <c r="H8" i="7"/>
  <c r="F40" i="25"/>
  <c r="C40" i="32"/>
  <c r="G40" i="32"/>
  <c r="I9" i="7"/>
  <c r="I17" i="7"/>
  <c r="H22" i="7"/>
  <c r="H32" i="7"/>
  <c r="H10" i="7"/>
  <c r="H11" i="7"/>
  <c r="I7" i="7"/>
  <c r="I15" i="7"/>
  <c r="I23" i="7"/>
  <c r="I31" i="7"/>
  <c r="H13" i="7"/>
  <c r="I13" i="7"/>
  <c r="I21" i="7"/>
  <c r="I29" i="7"/>
  <c r="I11" i="7"/>
  <c r="I19" i="7"/>
  <c r="I27" i="7"/>
  <c r="J38" i="32"/>
  <c r="D40" i="32"/>
  <c r="H7" i="7"/>
  <c r="G20" i="7"/>
  <c r="G24" i="7"/>
  <c r="G28" i="7"/>
  <c r="G32" i="7"/>
  <c r="J35" i="32"/>
  <c r="J37" i="32"/>
  <c r="J39" i="32"/>
  <c r="E40" i="32"/>
  <c r="I40" i="32"/>
  <c r="C37" i="25"/>
  <c r="H19" i="7"/>
  <c r="H23" i="7"/>
  <c r="H26" i="7"/>
  <c r="C39" i="5"/>
  <c r="H33" i="7"/>
  <c r="H24" i="27"/>
  <c r="G9" i="7"/>
  <c r="G13" i="7"/>
  <c r="G17" i="7"/>
  <c r="G21" i="7"/>
  <c r="E38" i="26"/>
  <c r="G29" i="7"/>
  <c r="G33" i="7"/>
  <c r="I33" i="7"/>
  <c r="E41" i="7"/>
  <c r="H29" i="7"/>
  <c r="G8" i="7"/>
  <c r="G12" i="7"/>
  <c r="F40" i="32"/>
  <c r="C35" i="5"/>
  <c r="H14" i="7"/>
  <c r="H17" i="7"/>
  <c r="H20" i="7"/>
  <c r="H24" i="7"/>
  <c r="H27" i="7"/>
  <c r="E33" i="27"/>
  <c r="E36" i="27"/>
  <c r="E37" i="27"/>
  <c r="E39" i="27"/>
  <c r="D38" i="7"/>
  <c r="G10" i="7"/>
  <c r="G14" i="7"/>
  <c r="I37" i="26"/>
  <c r="D18" i="7"/>
  <c r="G22" i="7"/>
  <c r="G26" i="7"/>
  <c r="I39" i="26"/>
  <c r="D30" i="7"/>
  <c r="C40" i="26"/>
  <c r="H40" i="26"/>
  <c r="C35" i="25"/>
  <c r="C38" i="25"/>
  <c r="C39" i="25"/>
  <c r="D40" i="25"/>
  <c r="H9" i="7"/>
  <c r="H12" i="7"/>
  <c r="H15" i="7"/>
  <c r="C37" i="5"/>
  <c r="H21" i="7"/>
  <c r="H28" i="7"/>
  <c r="H31" i="7"/>
  <c r="F40" i="5"/>
  <c r="H35" i="27"/>
  <c r="C6" i="7"/>
  <c r="G6" i="7" s="1"/>
  <c r="I8" i="7"/>
  <c r="I10" i="7"/>
  <c r="I12" i="7"/>
  <c r="I14" i="7"/>
  <c r="H36" i="27"/>
  <c r="C16" i="7"/>
  <c r="C39" i="7" s="1"/>
  <c r="H37" i="27"/>
  <c r="C18" i="7"/>
  <c r="C40" i="7" s="1"/>
  <c r="I20" i="7"/>
  <c r="I22" i="7"/>
  <c r="I24" i="7"/>
  <c r="I26" i="7"/>
  <c r="I28" i="7"/>
  <c r="H39" i="27"/>
  <c r="C30" i="7"/>
  <c r="C42" i="7" s="1"/>
  <c r="I32" i="7"/>
  <c r="G7" i="7"/>
  <c r="G11" i="7"/>
  <c r="G15" i="7"/>
  <c r="G19" i="7"/>
  <c r="G23" i="7"/>
  <c r="G27" i="7"/>
  <c r="G31" i="7"/>
  <c r="D40" i="26"/>
  <c r="I35" i="26"/>
  <c r="E33" i="26"/>
  <c r="E35" i="26"/>
  <c r="E37" i="26"/>
  <c r="E39" i="26"/>
  <c r="I15" i="26"/>
  <c r="I24" i="26"/>
  <c r="E35" i="27"/>
  <c r="H33" i="27"/>
  <c r="E38" i="5"/>
  <c r="G24" i="5"/>
  <c r="E15" i="5"/>
  <c r="C33" i="5"/>
  <c r="D35" i="5"/>
  <c r="D40" i="5" s="1"/>
  <c r="C38" i="5"/>
  <c r="E5" i="5"/>
  <c r="E17" i="5"/>
  <c r="E29" i="5"/>
  <c r="E36" i="25"/>
  <c r="G15" i="25"/>
  <c r="G38" i="25"/>
  <c r="C33" i="25"/>
  <c r="C36" i="25"/>
  <c r="E38" i="25"/>
  <c r="E5" i="25"/>
  <c r="E17" i="25"/>
  <c r="E29" i="25"/>
  <c r="H33" i="32"/>
  <c r="J33" i="32" s="1"/>
  <c r="H39" i="32"/>
  <c r="H40" i="32" s="1"/>
  <c r="C40" i="5" l="1"/>
  <c r="E40" i="27"/>
  <c r="J40" i="32"/>
  <c r="C40" i="25"/>
  <c r="G36" i="25"/>
  <c r="E16" i="7"/>
  <c r="E39" i="7" s="1"/>
  <c r="C38" i="7"/>
  <c r="G38" i="7" s="1"/>
  <c r="D42" i="7"/>
  <c r="G30" i="7"/>
  <c r="H38" i="27"/>
  <c r="C25" i="7"/>
  <c r="C41" i="7" s="1"/>
  <c r="G38" i="5"/>
  <c r="F25" i="7"/>
  <c r="I38" i="26"/>
  <c r="D25" i="7"/>
  <c r="H40" i="27"/>
  <c r="I36" i="26"/>
  <c r="D16" i="7"/>
  <c r="D40" i="7"/>
  <c r="G18" i="7"/>
  <c r="I33" i="26"/>
  <c r="E40" i="26"/>
  <c r="E37" i="5"/>
  <c r="G17" i="5"/>
  <c r="E39" i="5"/>
  <c r="G29" i="5"/>
  <c r="E35" i="5"/>
  <c r="E33" i="5"/>
  <c r="G5" i="5"/>
  <c r="F6" i="7" s="1"/>
  <c r="G15" i="5"/>
  <c r="E36" i="5"/>
  <c r="E37" i="25"/>
  <c r="G17" i="25"/>
  <c r="E39" i="25"/>
  <c r="G29" i="25"/>
  <c r="E35" i="25"/>
  <c r="E33" i="25"/>
  <c r="G5" i="25"/>
  <c r="E6" i="7" s="1"/>
  <c r="I40" i="26" l="1"/>
  <c r="E40" i="25"/>
  <c r="I6" i="7"/>
  <c r="G37" i="25"/>
  <c r="E18" i="7"/>
  <c r="E40" i="7" s="1"/>
  <c r="F38" i="7"/>
  <c r="H6" i="7"/>
  <c r="F41" i="7"/>
  <c r="H41" i="7" s="1"/>
  <c r="H25" i="7"/>
  <c r="C34" i="7"/>
  <c r="C43" i="7"/>
  <c r="G40" i="7"/>
  <c r="D41" i="7"/>
  <c r="G25" i="7"/>
  <c r="I25" i="7"/>
  <c r="G37" i="5"/>
  <c r="F18" i="7"/>
  <c r="G39" i="25"/>
  <c r="E30" i="7"/>
  <c r="E42" i="7" s="1"/>
  <c r="E38" i="7"/>
  <c r="G36" i="5"/>
  <c r="F16" i="7"/>
  <c r="G39" i="5"/>
  <c r="F30" i="7"/>
  <c r="D39" i="7"/>
  <c r="I16" i="7"/>
  <c r="G16" i="7"/>
  <c r="D34" i="7"/>
  <c r="G42" i="7"/>
  <c r="G35" i="5"/>
  <c r="G33" i="5"/>
  <c r="E40" i="5"/>
  <c r="G35" i="25"/>
  <c r="G33" i="25"/>
  <c r="E34" i="7" l="1"/>
  <c r="G40" i="25"/>
  <c r="E43" i="7"/>
  <c r="G40" i="5"/>
  <c r="G34" i="7"/>
  <c r="G39" i="7"/>
  <c r="D43" i="7"/>
  <c r="F42" i="7"/>
  <c r="H30" i="7"/>
  <c r="I30" i="7"/>
  <c r="F40" i="7"/>
  <c r="H18" i="7"/>
  <c r="I18" i="7"/>
  <c r="H38" i="7"/>
  <c r="I38" i="7"/>
  <c r="G41" i="7"/>
  <c r="I41" i="7"/>
  <c r="F39" i="7"/>
  <c r="H39" i="7" s="1"/>
  <c r="H16" i="7"/>
  <c r="F34" i="7"/>
  <c r="J34" i="7" s="1"/>
  <c r="F43" i="7" l="1"/>
  <c r="H43" i="7" s="1"/>
  <c r="J11" i="7"/>
  <c r="J21" i="7"/>
  <c r="J29" i="7"/>
  <c r="J7" i="7"/>
  <c r="J33" i="7"/>
  <c r="J20" i="7"/>
  <c r="H40" i="7"/>
  <c r="J40" i="7"/>
  <c r="I40" i="7"/>
  <c r="H42" i="7"/>
  <c r="I42" i="7"/>
  <c r="J42" i="7"/>
  <c r="C51" i="7"/>
  <c r="D51" i="7" s="1"/>
  <c r="J39" i="7"/>
  <c r="J22" i="7"/>
  <c r="J13" i="7"/>
  <c r="J31" i="7"/>
  <c r="J26" i="7"/>
  <c r="J17" i="7"/>
  <c r="H34" i="7"/>
  <c r="J16" i="7"/>
  <c r="J6" i="7"/>
  <c r="J30" i="7"/>
  <c r="J43" i="7"/>
  <c r="I43" i="7"/>
  <c r="G43" i="7"/>
  <c r="C52" i="7"/>
  <c r="D52" i="7" s="1"/>
  <c r="J27" i="7"/>
  <c r="J14" i="7"/>
  <c r="J32" i="7"/>
  <c r="J23" i="7"/>
  <c r="J10" i="7"/>
  <c r="J9" i="7"/>
  <c r="J25" i="7"/>
  <c r="J41" i="7"/>
  <c r="J38" i="7"/>
  <c r="J18" i="7"/>
  <c r="I39" i="7"/>
  <c r="J19" i="7"/>
  <c r="J12" i="7"/>
  <c r="J24" i="7"/>
  <c r="J15" i="7"/>
  <c r="J8" i="7"/>
  <c r="J28" i="7"/>
  <c r="I34" i="7"/>
  <c r="D53" i="7" l="1"/>
  <c r="D32" i="23"/>
  <c r="J32" i="23" s="1"/>
  <c r="D31" i="23"/>
  <c r="J31" i="23" s="1"/>
  <c r="G30" i="23"/>
  <c r="D30" i="23"/>
  <c r="J30" i="23" s="1"/>
  <c r="D29" i="23"/>
  <c r="J29" i="23" s="1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I39" i="23" l="1"/>
  <c r="H39" i="23"/>
  <c r="G39" i="23"/>
  <c r="F39" i="23"/>
  <c r="E39" i="23"/>
  <c r="D39" i="23"/>
  <c r="C39" i="23"/>
  <c r="I38" i="23"/>
  <c r="H38" i="23"/>
  <c r="G38" i="23"/>
  <c r="F38" i="23"/>
  <c r="E38" i="23"/>
  <c r="D38" i="23"/>
  <c r="C38" i="23"/>
  <c r="J37" i="23" l="1"/>
  <c r="J36" i="23"/>
  <c r="J35" i="23"/>
  <c r="I37" i="23"/>
  <c r="H37" i="23"/>
  <c r="G37" i="23"/>
  <c r="F37" i="23"/>
  <c r="E37" i="23"/>
  <c r="D37" i="23"/>
  <c r="C37" i="23"/>
  <c r="I36" i="23"/>
  <c r="H36" i="23"/>
  <c r="G36" i="23"/>
  <c r="F36" i="23"/>
  <c r="E36" i="23"/>
  <c r="D36" i="23"/>
  <c r="C36" i="23"/>
  <c r="I35" i="23"/>
  <c r="H35" i="23"/>
  <c r="G35" i="23"/>
  <c r="F35" i="23"/>
  <c r="E35" i="23"/>
  <c r="D35" i="23"/>
  <c r="C35" i="23"/>
  <c r="I33" i="23"/>
  <c r="H33" i="23"/>
  <c r="G33" i="23"/>
  <c r="F33" i="23"/>
  <c r="E33" i="23"/>
  <c r="D33" i="23"/>
  <c r="C33" i="23"/>
  <c r="D5" i="24"/>
  <c r="J5" i="24"/>
  <c r="D40" i="23" l="1"/>
  <c r="H40" i="23"/>
  <c r="F40" i="23"/>
  <c r="J39" i="23"/>
  <c r="C40" i="23"/>
  <c r="E40" i="23"/>
  <c r="G40" i="23"/>
  <c r="I40" i="23"/>
  <c r="J38" i="23"/>
  <c r="J33" i="23"/>
  <c r="J40" i="23" l="1"/>
  <c r="E5" i="24" l="1"/>
  <c r="F5" i="24"/>
  <c r="G5" i="24"/>
  <c r="H5" i="24"/>
  <c r="I5" i="24"/>
  <c r="D6" i="24"/>
  <c r="E6" i="24"/>
  <c r="F6" i="24"/>
  <c r="G6" i="24"/>
  <c r="H6" i="24"/>
  <c r="I6" i="24"/>
  <c r="J6" i="24"/>
  <c r="D7" i="24"/>
  <c r="E7" i="24"/>
  <c r="F7" i="24"/>
  <c r="G7" i="24"/>
  <c r="H7" i="24"/>
  <c r="I7" i="24"/>
  <c r="J7" i="24"/>
  <c r="D8" i="24"/>
  <c r="E8" i="24"/>
  <c r="F8" i="24"/>
  <c r="G8" i="24"/>
  <c r="H8" i="24"/>
  <c r="I8" i="24"/>
  <c r="J8" i="24"/>
  <c r="D9" i="24"/>
  <c r="E9" i="24"/>
  <c r="F9" i="24"/>
  <c r="G9" i="24"/>
  <c r="H9" i="24"/>
  <c r="I9" i="24"/>
  <c r="J9" i="24"/>
  <c r="D10" i="24"/>
  <c r="E10" i="24"/>
  <c r="F10" i="24"/>
  <c r="G10" i="24"/>
  <c r="H10" i="24"/>
  <c r="I10" i="24"/>
  <c r="J10" i="24"/>
  <c r="D11" i="24"/>
  <c r="E11" i="24"/>
  <c r="F11" i="24"/>
  <c r="G11" i="24"/>
  <c r="H11" i="24"/>
  <c r="I11" i="24"/>
  <c r="J11" i="24"/>
  <c r="D12" i="24"/>
  <c r="E12" i="24"/>
  <c r="F12" i="24"/>
  <c r="G12" i="24"/>
  <c r="H12" i="24"/>
  <c r="I12" i="24"/>
  <c r="J12" i="24"/>
  <c r="D13" i="24"/>
  <c r="E13" i="24"/>
  <c r="F13" i="24"/>
  <c r="G13" i="24"/>
  <c r="H13" i="24"/>
  <c r="I13" i="24"/>
  <c r="J13" i="24"/>
  <c r="D14" i="24"/>
  <c r="E14" i="24"/>
  <c r="F14" i="24"/>
  <c r="G14" i="24"/>
  <c r="H14" i="24"/>
  <c r="I14" i="24"/>
  <c r="J14" i="24"/>
  <c r="D15" i="24"/>
  <c r="E15" i="24"/>
  <c r="F15" i="24"/>
  <c r="G15" i="24"/>
  <c r="H15" i="24"/>
  <c r="I15" i="24"/>
  <c r="J15" i="24"/>
  <c r="D16" i="24"/>
  <c r="E16" i="24"/>
  <c r="F16" i="24"/>
  <c r="G16" i="24"/>
  <c r="H16" i="24"/>
  <c r="I16" i="24"/>
  <c r="J16" i="24"/>
  <c r="D17" i="24"/>
  <c r="E17" i="24"/>
  <c r="F17" i="24"/>
  <c r="G17" i="24"/>
  <c r="H17" i="24"/>
  <c r="I17" i="24"/>
  <c r="J17" i="24"/>
  <c r="D18" i="24"/>
  <c r="E18" i="24"/>
  <c r="F18" i="24"/>
  <c r="G18" i="24"/>
  <c r="H18" i="24"/>
  <c r="I18" i="24"/>
  <c r="J18" i="24"/>
  <c r="D19" i="24"/>
  <c r="E19" i="24"/>
  <c r="G19" i="24"/>
  <c r="H19" i="24"/>
  <c r="I19" i="24"/>
  <c r="J19" i="24"/>
  <c r="D20" i="24"/>
  <c r="E20" i="24"/>
  <c r="F20" i="24"/>
  <c r="G20" i="24"/>
  <c r="H20" i="24"/>
  <c r="I20" i="24"/>
  <c r="J20" i="24"/>
  <c r="D21" i="24"/>
  <c r="E21" i="24"/>
  <c r="F21" i="24"/>
  <c r="G21" i="24"/>
  <c r="H21" i="24"/>
  <c r="I21" i="24"/>
  <c r="J21" i="24"/>
  <c r="D22" i="24"/>
  <c r="E22" i="24"/>
  <c r="F22" i="24"/>
  <c r="G22" i="24"/>
  <c r="H22" i="24"/>
  <c r="I22" i="24"/>
  <c r="J22" i="24"/>
  <c r="D23" i="24"/>
  <c r="E23" i="24"/>
  <c r="F23" i="24"/>
  <c r="G23" i="24"/>
  <c r="I23" i="24"/>
  <c r="J23" i="24"/>
  <c r="D24" i="24"/>
  <c r="E24" i="24"/>
  <c r="F24" i="24"/>
  <c r="G24" i="24"/>
  <c r="H24" i="24"/>
  <c r="I24" i="24"/>
  <c r="J24" i="24"/>
  <c r="D25" i="24"/>
  <c r="E25" i="24"/>
  <c r="F25" i="24"/>
  <c r="G25" i="24"/>
  <c r="H25" i="24"/>
  <c r="I25" i="24"/>
  <c r="J25" i="24"/>
  <c r="D26" i="24"/>
  <c r="E26" i="24"/>
  <c r="F26" i="24"/>
  <c r="G26" i="24"/>
  <c r="H26" i="24"/>
  <c r="I26" i="24"/>
  <c r="J26" i="24"/>
  <c r="D27" i="24"/>
  <c r="E27" i="24"/>
  <c r="F27" i="24"/>
  <c r="G27" i="24"/>
  <c r="H27" i="24"/>
  <c r="I27" i="24"/>
  <c r="J27" i="24"/>
  <c r="D28" i="24"/>
  <c r="E28" i="24"/>
  <c r="F28" i="24"/>
  <c r="G28" i="24"/>
  <c r="H28" i="24"/>
  <c r="I28" i="24"/>
  <c r="J28" i="24"/>
  <c r="D29" i="24"/>
  <c r="E29" i="24"/>
  <c r="F29" i="24"/>
  <c r="G29" i="24"/>
  <c r="H29" i="24"/>
  <c r="I29" i="24"/>
  <c r="J29" i="24"/>
  <c r="D30" i="24"/>
  <c r="E30" i="24"/>
  <c r="F30" i="24"/>
  <c r="G30" i="24"/>
  <c r="H30" i="24"/>
  <c r="I30" i="24"/>
  <c r="J30" i="24"/>
  <c r="D31" i="24"/>
  <c r="E31" i="24"/>
  <c r="F31" i="24"/>
  <c r="G31" i="24"/>
  <c r="H31" i="24"/>
  <c r="I31" i="24"/>
  <c r="J31" i="24"/>
  <c r="D32" i="24"/>
  <c r="E32" i="24"/>
  <c r="F32" i="24"/>
  <c r="G32" i="24"/>
  <c r="H32" i="24"/>
  <c r="I32" i="24"/>
  <c r="J32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5" i="24"/>
  <c r="C39" i="24" l="1"/>
  <c r="C38" i="24"/>
  <c r="J39" i="24"/>
  <c r="H39" i="24"/>
  <c r="F39" i="24"/>
  <c r="D39" i="24"/>
  <c r="I38" i="24"/>
  <c r="G38" i="24"/>
  <c r="E38" i="24"/>
  <c r="I39" i="24"/>
  <c r="G39" i="24"/>
  <c r="E39" i="24"/>
  <c r="J38" i="24"/>
  <c r="H38" i="24"/>
  <c r="F38" i="24"/>
  <c r="D38" i="24"/>
  <c r="J37" i="24"/>
  <c r="H37" i="24"/>
  <c r="F37" i="24"/>
  <c r="D37" i="24"/>
  <c r="J36" i="24"/>
  <c r="H36" i="24"/>
  <c r="F36" i="24"/>
  <c r="D36" i="24"/>
  <c r="I33" i="24"/>
  <c r="I35" i="24"/>
  <c r="G33" i="24"/>
  <c r="G35" i="24"/>
  <c r="E33" i="24"/>
  <c r="E35" i="24"/>
  <c r="C33" i="24"/>
  <c r="C35" i="24"/>
  <c r="C37" i="24"/>
  <c r="C36" i="24"/>
  <c r="I37" i="24"/>
  <c r="G37" i="24"/>
  <c r="E37" i="24"/>
  <c r="I36" i="24"/>
  <c r="G36" i="24"/>
  <c r="E36" i="24"/>
  <c r="J35" i="24"/>
  <c r="D35" i="24"/>
  <c r="D33" i="24"/>
  <c r="H35" i="24"/>
  <c r="H33" i="24"/>
  <c r="F35" i="24"/>
  <c r="F33" i="24"/>
  <c r="J40" i="24" l="1"/>
  <c r="F40" i="24"/>
  <c r="H40" i="24"/>
  <c r="D40" i="24"/>
  <c r="C40" i="24"/>
  <c r="G40" i="24"/>
  <c r="J33" i="24"/>
  <c r="E40" i="24"/>
  <c r="I40" i="24"/>
</calcChain>
</file>

<file path=xl/sharedStrings.xml><?xml version="1.0" encoding="utf-8"?>
<sst xmlns="http://schemas.openxmlformats.org/spreadsheetml/2006/main" count="517" uniqueCount="88">
  <si>
    <t>Sygehus</t>
  </si>
  <si>
    <t>Rigshospitalet</t>
  </si>
  <si>
    <t>Bispebjerg Hospital</t>
  </si>
  <si>
    <t>Hvidovre Hospital</t>
  </si>
  <si>
    <t>Amager Hospital</t>
  </si>
  <si>
    <t>Frederiksberg Hospital</t>
  </si>
  <si>
    <t>Gentofte Hospital</t>
  </si>
  <si>
    <t>Glostrup Hospital</t>
  </si>
  <si>
    <t>Herlev Hospital</t>
  </si>
  <si>
    <t>Nordsjællands Hospital</t>
  </si>
  <si>
    <t>Sygehus Syd</t>
  </si>
  <si>
    <t>Bornholms Hospital</t>
  </si>
  <si>
    <t>Odense Universitetshospital</t>
  </si>
  <si>
    <t>Sydvestjysk Sygehus</t>
  </si>
  <si>
    <t>Fredericia og Kolding Sygehuse</t>
  </si>
  <si>
    <t>Regionshospitalerne i Hospitalsenheden Vest</t>
  </si>
  <si>
    <t>Regionshospitalet Randers/Grenå</t>
  </si>
  <si>
    <t>Sygehus Thy - Mors</t>
  </si>
  <si>
    <t>Sygehus Vendsyssel</t>
  </si>
  <si>
    <t>Sygehus Himmerland</t>
  </si>
  <si>
    <t>Nr.</t>
  </si>
  <si>
    <t>Skema 1</t>
  </si>
  <si>
    <t>Skema 2</t>
  </si>
  <si>
    <t>Skema 3</t>
  </si>
  <si>
    <t>Skema 4</t>
  </si>
  <si>
    <t>Skema 5</t>
  </si>
  <si>
    <t>Skema 6</t>
  </si>
  <si>
    <t>Skema 7</t>
  </si>
  <si>
    <t>Hele landet</t>
  </si>
  <si>
    <t>Totale driftsudgifter, ekskl. udgifter der ikke bidrager til somatisk patient behandling</t>
  </si>
  <si>
    <t>Internt finansieret forskning 
(-)</t>
  </si>
  <si>
    <t>Korrigeret produktionsværdi, mio. kr.</t>
  </si>
  <si>
    <t>Udgifter</t>
  </si>
  <si>
    <t>Produktivitet</t>
  </si>
  <si>
    <t>Produk-tivitets-niveau</t>
  </si>
  <si>
    <t>Medicin på ambulante afdelinger
(-)</t>
  </si>
  <si>
    <t>De korrigerede tilrettede driftsudgifter
(=)</t>
  </si>
  <si>
    <t>De tilrettede driftsudgifter 
(=)</t>
  </si>
  <si>
    <t xml:space="preserve">Ambulant produktions-værdi inkl. genoptræning </t>
  </si>
  <si>
    <t xml:space="preserve">Stationær produktions-værdi inkl. genoptræning </t>
  </si>
  <si>
    <t xml:space="preserve">Korrektion for forskelle i organisering
(-) </t>
  </si>
  <si>
    <t>Produk-tionsværdi</t>
  </si>
  <si>
    <t>Hovedstaden</t>
  </si>
  <si>
    <t>Sjælland</t>
  </si>
  <si>
    <t>Syddanmark</t>
  </si>
  <si>
    <t>Midtjylland</t>
  </si>
  <si>
    <t>Nordjylland</t>
  </si>
  <si>
    <t>Korrigeret produktions-værdi
(=)</t>
  </si>
  <si>
    <t>OUH Svendborg Sygehus</t>
  </si>
  <si>
    <t>Regionshospitalet Horsens/Brædstrup/Odder</t>
  </si>
  <si>
    <t>Aalborg sygehus</t>
  </si>
  <si>
    <t>Sygehus Nord</t>
  </si>
  <si>
    <t>Sygehus Sønderjylland</t>
  </si>
  <si>
    <t>Ukorrigeret produktions-værdi  i alt
(=)</t>
  </si>
  <si>
    <t>Vejle og Give sygehuse</t>
  </si>
  <si>
    <t>Tabel 1.</t>
  </si>
  <si>
    <t>Tabel 2.</t>
  </si>
  <si>
    <t>Tabel 4.</t>
  </si>
  <si>
    <t>Tabel 5.</t>
  </si>
  <si>
    <t>Tabel 7.</t>
  </si>
  <si>
    <t>Tabel 10.</t>
  </si>
  <si>
    <t>De korrigerede tilrettede driftsudgifter, mio. kr.</t>
  </si>
  <si>
    <t xml:space="preserve">Regionsspeci-fikke korrektioner
(-) </t>
  </si>
  <si>
    <t>Tabel 3.</t>
  </si>
  <si>
    <t>Tabel 6.</t>
  </si>
  <si>
    <t>Tabel 8.</t>
  </si>
  <si>
    <t>Tabel 9.</t>
  </si>
  <si>
    <t>De Vestdanske Friklinikker, Syddanmark</t>
  </si>
  <si>
    <t xml:space="preserve"> </t>
  </si>
  <si>
    <t>Tabel 0</t>
  </si>
  <si>
    <t xml:space="preserve">Sygehusenes nettodriftsudgifter for 2010, 1.000 kr. 2010 priser </t>
  </si>
  <si>
    <t>P/L-faktor (10--&gt;11):</t>
  </si>
  <si>
    <t xml:space="preserve">Sygehusenes nettodriftsudgifter for 2010, 1.000 kr. 2011-priser </t>
  </si>
  <si>
    <t xml:space="preserve">Sygehusenes nettodriftsudgifter for 2011, 1.000 kr. 2011 priser </t>
  </si>
  <si>
    <t>Produktionsværdi, udgifter og produktivitet for amter og sygehuse, 2010-2011</t>
  </si>
  <si>
    <t>Udvikling, 2010-2011, pct.</t>
  </si>
  <si>
    <t>Århus Universitetshospital</t>
  </si>
  <si>
    <t>Korrigeret produktionsværdi, procentvis ændring fra 2010-2011</t>
  </si>
  <si>
    <t xml:space="preserve">Korrigerede tilrettede driftudgifter for 2011, 1.000 kr. 2011 priser </t>
  </si>
  <si>
    <t xml:space="preserve">Korrigerede tilrettede driftudgifter for 2010, 1.000 kr. 2011 priser </t>
  </si>
  <si>
    <t>Sygehusenes nettodriftsudgifter, procentvis ændring fra 2010-2011</t>
  </si>
  <si>
    <t>Korrigeret produktionsværdi, 2011-aktivitet med LPR pr. 10. marts 2012, 1.000 kr., 2011-takstsystem</t>
  </si>
  <si>
    <t>Korrigeret produktionsværdi, 2010-aktivitet  med LPR pr. 10. marts 2011, 1.000 kr., 2011-takstsystem</t>
  </si>
  <si>
    <t xml:space="preserve">Hospitalsenhed Midt </t>
  </si>
  <si>
    <t>Gennemsnit</t>
  </si>
  <si>
    <t>PV/kr</t>
  </si>
  <si>
    <t>Pv</t>
  </si>
  <si>
    <t>Korrigerede tilrettede driftudgifter, procentvis ændring fra 2010-2011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</si>
</sst>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13" x14ac:knownFonts="1">
    <font>
      <sz val="10"/>
      <name val="MS Sans Serif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9"/>
      <name val="Arial"/>
      <family val="2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right" vertical="center" wrapText="1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right"/>
    </xf>
    <xf numFmtId="0" fontId="7" fillId="2" borderId="0" xfId="3" applyFont="1" applyFill="1" applyAlignment="1"/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6" fillId="0" borderId="6" xfId="3" applyFont="1" applyFill="1" applyBorder="1" applyAlignment="1">
      <alignment horizontal="right" wrapText="1"/>
    </xf>
    <xf numFmtId="3" fontId="4" fillId="0" borderId="7" xfId="3" applyNumberFormat="1" applyFont="1" applyFill="1" applyBorder="1" applyAlignment="1">
      <alignment horizontal="right" vertical="center"/>
    </xf>
    <xf numFmtId="1" fontId="2" fillId="0" borderId="0" xfId="0" applyNumberFormat="1" applyFont="1"/>
    <xf numFmtId="0" fontId="2" fillId="0" borderId="11" xfId="0" applyFont="1" applyBorder="1"/>
    <xf numFmtId="0" fontId="6" fillId="0" borderId="8" xfId="3" applyFont="1" applyFill="1" applyBorder="1" applyAlignment="1">
      <alignment horizontal="left" wrapText="1"/>
    </xf>
    <xf numFmtId="1" fontId="4" fillId="0" borderId="9" xfId="0" applyNumberFormat="1" applyFont="1" applyBorder="1"/>
    <xf numFmtId="0" fontId="4" fillId="0" borderId="0" xfId="3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3" fontId="2" fillId="0" borderId="0" xfId="3" applyNumberFormat="1" applyFont="1" applyFill="1" applyAlignment="1">
      <alignment horizontal="right"/>
    </xf>
    <xf numFmtId="0" fontId="5" fillId="0" borderId="0" xfId="5" applyFont="1"/>
    <xf numFmtId="3" fontId="2" fillId="0" borderId="0" xfId="0" applyNumberFormat="1" applyFont="1"/>
    <xf numFmtId="0" fontId="5" fillId="0" borderId="0" xfId="4" applyFont="1"/>
    <xf numFmtId="164" fontId="4" fillId="0" borderId="3" xfId="0" applyNumberFormat="1" applyFont="1" applyBorder="1"/>
    <xf numFmtId="164" fontId="4" fillId="0" borderId="1" xfId="0" applyNumberFormat="1" applyFont="1" applyBorder="1"/>
    <xf numFmtId="164" fontId="4" fillId="0" borderId="9" xfId="0" applyNumberFormat="1" applyFont="1" applyBorder="1"/>
    <xf numFmtId="0" fontId="5" fillId="0" borderId="0" xfId="8" applyFont="1" applyFill="1" applyBorder="1" applyAlignment="1">
      <alignment horizontal="left"/>
    </xf>
    <xf numFmtId="0" fontId="4" fillId="0" borderId="7" xfId="8" applyFont="1" applyFill="1" applyBorder="1" applyAlignment="1">
      <alignment horizontal="left" vertical="center" wrapText="1"/>
    </xf>
    <xf numFmtId="3" fontId="4" fillId="0" borderId="7" xfId="3" applyNumberFormat="1" applyFont="1" applyFill="1" applyBorder="1" applyAlignment="1">
      <alignment vertical="center" wrapText="1"/>
    </xf>
    <xf numFmtId="3" fontId="4" fillId="0" borderId="7" xfId="8" applyNumberFormat="1" applyFont="1" applyFill="1" applyBorder="1" applyAlignment="1"/>
    <xf numFmtId="0" fontId="4" fillId="0" borderId="6" xfId="3" applyFont="1" applyFill="1" applyBorder="1" applyAlignment="1">
      <alignment horizontal="left"/>
    </xf>
    <xf numFmtId="3" fontId="4" fillId="0" borderId="8" xfId="3" applyNumberFormat="1" applyFont="1" applyFill="1" applyBorder="1" applyAlignment="1">
      <alignment vertical="center"/>
    </xf>
    <xf numFmtId="0" fontId="4" fillId="0" borderId="0" xfId="3" applyFont="1" applyFill="1" applyAlignment="1">
      <alignment horizontal="left"/>
    </xf>
    <xf numFmtId="3" fontId="4" fillId="0" borderId="0" xfId="3" applyNumberFormat="1" applyFont="1" applyFill="1" applyBorder="1" applyAlignment="1">
      <alignment vertical="center"/>
    </xf>
    <xf numFmtId="0" fontId="4" fillId="0" borderId="11" xfId="3" applyFont="1" applyFill="1" applyBorder="1" applyAlignment="1">
      <alignment horizontal="left" wrapText="1"/>
    </xf>
    <xf numFmtId="3" fontId="4" fillId="0" borderId="10" xfId="8" applyNumberFormat="1" applyFont="1" applyBorder="1" applyAlignment="1"/>
    <xf numFmtId="3" fontId="4" fillId="0" borderId="11" xfId="8" applyNumberFormat="1" applyFont="1" applyBorder="1" applyAlignment="1"/>
    <xf numFmtId="0" fontId="4" fillId="0" borderId="7" xfId="3" applyFont="1" applyFill="1" applyBorder="1" applyAlignment="1">
      <alignment horizontal="left" wrapText="1"/>
    </xf>
    <xf numFmtId="3" fontId="4" fillId="0" borderId="2" xfId="8" applyNumberFormat="1" applyFont="1" applyBorder="1" applyAlignment="1"/>
    <xf numFmtId="3" fontId="4" fillId="0" borderId="7" xfId="8" applyNumberFormat="1" applyFont="1" applyBorder="1" applyAlignment="1"/>
    <xf numFmtId="0" fontId="2" fillId="0" borderId="0" xfId="3" applyFont="1" applyFill="1" applyAlignment="1">
      <alignment horizontal="left"/>
    </xf>
    <xf numFmtId="0" fontId="4" fillId="0" borderId="8" xfId="3" applyFont="1" applyFill="1" applyBorder="1" applyAlignment="1">
      <alignment horizontal="left" wrapText="1"/>
    </xf>
    <xf numFmtId="3" fontId="4" fillId="0" borderId="3" xfId="8" applyNumberFormat="1" applyFont="1" applyBorder="1" applyAlignment="1"/>
    <xf numFmtId="3" fontId="4" fillId="0" borderId="8" xfId="8" applyNumberFormat="1" applyFont="1" applyBorder="1" applyAlignment="1"/>
    <xf numFmtId="3" fontId="4" fillId="0" borderId="5" xfId="8" applyNumberFormat="1" applyFont="1" applyBorder="1" applyAlignment="1"/>
    <xf numFmtId="3" fontId="4" fillId="0" borderId="6" xfId="8" applyNumberFormat="1" applyFont="1" applyBorder="1" applyAlignment="1"/>
    <xf numFmtId="0" fontId="5" fillId="0" borderId="0" xfId="0" applyFont="1" applyFill="1" applyAlignment="1"/>
    <xf numFmtId="3" fontId="4" fillId="0" borderId="6" xfId="3" applyNumberFormat="1" applyFont="1" applyFill="1" applyBorder="1" applyAlignment="1">
      <alignment horizontal="right" vertical="center"/>
    </xf>
    <xf numFmtId="1" fontId="4" fillId="0" borderId="0" xfId="0" applyNumberFormat="1" applyFont="1" applyBorder="1"/>
    <xf numFmtId="3" fontId="4" fillId="0" borderId="0" xfId="8" applyNumberFormat="1" applyFont="1" applyBorder="1" applyAlignment="1"/>
    <xf numFmtId="3" fontId="2" fillId="0" borderId="0" xfId="3" applyNumberFormat="1" applyFont="1" applyFill="1" applyAlignment="1">
      <alignment horizontal="center"/>
    </xf>
    <xf numFmtId="0" fontId="6" fillId="0" borderId="6" xfId="3" applyFont="1" applyFill="1" applyBorder="1" applyAlignment="1">
      <alignment horizontal="left" wrapText="1"/>
    </xf>
    <xf numFmtId="3" fontId="4" fillId="0" borderId="7" xfId="3" applyNumberFormat="1" applyFont="1" applyFill="1" applyBorder="1" applyAlignment="1">
      <alignment vertical="center"/>
    </xf>
    <xf numFmtId="0" fontId="4" fillId="0" borderId="8" xfId="3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quotePrefix="1" applyNumberFormat="1"/>
    <xf numFmtId="3" fontId="4" fillId="0" borderId="4" xfId="0" applyNumberFormat="1" applyFont="1" applyBorder="1"/>
    <xf numFmtId="0" fontId="5" fillId="0" borderId="0" xfId="20" applyFont="1" applyFill="1" applyBorder="1" applyAlignment="1">
      <alignment horizontal="left"/>
    </xf>
    <xf numFmtId="0" fontId="9" fillId="0" borderId="0" xfId="20" applyFont="1" applyFill="1" applyBorder="1" applyAlignment="1">
      <alignment horizontal="right"/>
    </xf>
    <xf numFmtId="0" fontId="8" fillId="0" borderId="0" xfId="20" applyFont="1" applyFill="1" applyBorder="1" applyAlignment="1">
      <alignment horizontal="left" vertical="center" wrapText="1"/>
    </xf>
    <xf numFmtId="0" fontId="9" fillId="0" borderId="0" xfId="20" applyFont="1" applyFill="1" applyBorder="1" applyAlignment="1">
      <alignment horizontal="right" vertical="center" wrapText="1"/>
    </xf>
    <xf numFmtId="3" fontId="4" fillId="0" borderId="4" xfId="20" applyNumberFormat="1" applyFont="1" applyBorder="1"/>
    <xf numFmtId="0" fontId="6" fillId="0" borderId="3" xfId="3" applyFont="1" applyFill="1" applyBorder="1" applyAlignment="1">
      <alignment horizontal="left" wrapText="1"/>
    </xf>
    <xf numFmtId="3" fontId="4" fillId="0" borderId="12" xfId="0" applyNumberFormat="1" applyFont="1" applyBorder="1"/>
    <xf numFmtId="3" fontId="4" fillId="0" borderId="0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164" fontId="4" fillId="0" borderId="12" xfId="0" applyNumberFormat="1" applyFont="1" applyBorder="1"/>
    <xf numFmtId="1" fontId="4" fillId="0" borderId="12" xfId="0" applyNumberFormat="1" applyFont="1" applyBorder="1"/>
    <xf numFmtId="164" fontId="4" fillId="0" borderId="0" xfId="0" applyNumberFormat="1" applyFont="1" applyBorder="1"/>
    <xf numFmtId="164" fontId="4" fillId="0" borderId="10" xfId="0" applyNumberFormat="1" applyFont="1" applyBorder="1"/>
    <xf numFmtId="164" fontId="4" fillId="0" borderId="4" xfId="0" applyNumberFormat="1" applyFont="1" applyBorder="1"/>
    <xf numFmtId="164" fontId="4" fillId="0" borderId="13" xfId="0" applyNumberFormat="1" applyFont="1" applyBorder="1"/>
    <xf numFmtId="164" fontId="4" fillId="0" borderId="2" xfId="0" applyNumberFormat="1" applyFont="1" applyBorder="1"/>
    <xf numFmtId="164" fontId="4" fillId="0" borderId="5" xfId="0" applyNumberFormat="1" applyFont="1" applyBorder="1"/>
    <xf numFmtId="164" fontId="4" fillId="0" borderId="14" xfId="0" applyNumberFormat="1" applyFont="1" applyBorder="1"/>
    <xf numFmtId="164" fontId="4" fillId="0" borderId="15" xfId="0" applyNumberFormat="1" applyFont="1" applyBorder="1"/>
    <xf numFmtId="3" fontId="4" fillId="0" borderId="6" xfId="3" applyNumberFormat="1" applyFont="1" applyFill="1" applyBorder="1" applyAlignment="1">
      <alignment vertical="center"/>
    </xf>
    <xf numFmtId="3" fontId="4" fillId="0" borderId="7" xfId="3" applyNumberFormat="1" applyFont="1" applyFill="1" applyBorder="1" applyAlignment="1">
      <alignment horizontal="right" vertical="center" wrapText="1"/>
    </xf>
    <xf numFmtId="3" fontId="4" fillId="0" borderId="7" xfId="8" applyNumberFormat="1" applyFont="1" applyFill="1" applyBorder="1" applyAlignment="1">
      <alignment horizontal="right"/>
    </xf>
    <xf numFmtId="3" fontId="4" fillId="0" borderId="8" xfId="3" applyNumberFormat="1" applyFont="1" applyFill="1" applyBorder="1" applyAlignment="1">
      <alignment horizontal="right" vertical="center"/>
    </xf>
    <xf numFmtId="3" fontId="4" fillId="0" borderId="0" xfId="3" applyNumberFormat="1" applyFont="1" applyFill="1" applyBorder="1" applyAlignment="1">
      <alignment horizontal="right" vertical="center"/>
    </xf>
    <xf numFmtId="3" fontId="4" fillId="0" borderId="10" xfId="8" applyNumberFormat="1" applyFont="1" applyBorder="1" applyAlignment="1">
      <alignment horizontal="right"/>
    </xf>
    <xf numFmtId="3" fontId="4" fillId="0" borderId="11" xfId="8" applyNumberFormat="1" applyFont="1" applyBorder="1" applyAlignment="1">
      <alignment horizontal="right"/>
    </xf>
    <xf numFmtId="3" fontId="4" fillId="0" borderId="2" xfId="8" applyNumberFormat="1" applyFont="1" applyBorder="1" applyAlignment="1">
      <alignment horizontal="right"/>
    </xf>
    <xf numFmtId="3" fontId="4" fillId="0" borderId="7" xfId="8" applyNumberFormat="1" applyFont="1" applyBorder="1" applyAlignment="1">
      <alignment horizontal="right"/>
    </xf>
    <xf numFmtId="3" fontId="4" fillId="0" borderId="3" xfId="8" applyNumberFormat="1" applyFont="1" applyBorder="1" applyAlignment="1">
      <alignment horizontal="right"/>
    </xf>
    <xf numFmtId="3" fontId="4" fillId="0" borderId="8" xfId="8" applyNumberFormat="1" applyFont="1" applyBorder="1" applyAlignment="1">
      <alignment horizontal="right"/>
    </xf>
    <xf numFmtId="3" fontId="4" fillId="0" borderId="5" xfId="8" applyNumberFormat="1" applyFont="1" applyBorder="1" applyAlignment="1">
      <alignment horizontal="right"/>
    </xf>
    <xf numFmtId="3" fontId="4" fillId="0" borderId="6" xfId="8" applyNumberFormat="1" applyFont="1" applyBorder="1" applyAlignment="1">
      <alignment horizontal="right"/>
    </xf>
    <xf numFmtId="0" fontId="7" fillId="0" borderId="0" xfId="3" applyFont="1" applyFill="1" applyAlignment="1"/>
    <xf numFmtId="0" fontId="7" fillId="0" borderId="0" xfId="3" applyFont="1" applyFill="1" applyAlignment="1">
      <alignment horizontal="left"/>
    </xf>
    <xf numFmtId="0" fontId="3" fillId="0" borderId="0" xfId="8" applyFill="1"/>
    <xf numFmtId="0" fontId="0" fillId="0" borderId="0" xfId="0" applyFill="1"/>
    <xf numFmtId="0" fontId="9" fillId="0" borderId="0" xfId="8" applyFont="1" applyFill="1" applyBorder="1" applyAlignment="1">
      <alignment horizontal="right"/>
    </xf>
    <xf numFmtId="0" fontId="11" fillId="0" borderId="0" xfId="3" applyFont="1" applyFill="1" applyAlignment="1">
      <alignment horizontal="center"/>
    </xf>
    <xf numFmtId="0" fontId="4" fillId="0" borderId="11" xfId="8" applyFont="1" applyFill="1" applyBorder="1" applyAlignment="1">
      <alignment horizontal="left" vertical="center" wrapText="1"/>
    </xf>
    <xf numFmtId="3" fontId="4" fillId="0" borderId="11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horizontal="right"/>
    </xf>
    <xf numFmtId="0" fontId="4" fillId="0" borderId="0" xfId="3" applyFont="1" applyFill="1" applyBorder="1" applyAlignment="1">
      <alignment horizontal="center"/>
    </xf>
    <xf numFmtId="165" fontId="4" fillId="0" borderId="0" xfId="9" applyNumberFormat="1" applyFont="1" applyFill="1" applyBorder="1" applyAlignment="1">
      <alignment horizontal="right"/>
    </xf>
    <xf numFmtId="0" fontId="12" fillId="0" borderId="0" xfId="20" applyFont="1" applyFill="1" applyBorder="1" applyAlignment="1">
      <alignment horizontal="left" vertical="center" wrapText="1"/>
    </xf>
    <xf numFmtId="3" fontId="4" fillId="0" borderId="0" xfId="3" applyNumberFormat="1" applyFont="1" applyFill="1" applyBorder="1" applyAlignment="1">
      <alignment horizontal="right"/>
    </xf>
    <xf numFmtId="0" fontId="12" fillId="0" borderId="0" xfId="20" applyFont="1" applyFill="1" applyBorder="1" applyAlignment="1">
      <alignment horizontal="right" vertical="center" wrapText="1"/>
    </xf>
    <xf numFmtId="3" fontId="4" fillId="0" borderId="10" xfId="8" applyNumberFormat="1" applyFont="1" applyFill="1" applyBorder="1" applyAlignment="1"/>
    <xf numFmtId="3" fontId="4" fillId="0" borderId="5" xfId="8" applyNumberFormat="1" applyFont="1" applyFill="1" applyBorder="1" applyAlignment="1"/>
    <xf numFmtId="3" fontId="4" fillId="0" borderId="6" xfId="8" applyNumberFormat="1" applyFont="1" applyFill="1" applyBorder="1" applyAlignment="1"/>
    <xf numFmtId="3" fontId="4" fillId="0" borderId="4" xfId="8" applyNumberFormat="1" applyFont="1" applyFill="1" applyBorder="1"/>
    <xf numFmtId="0" fontId="3" fillId="0" borderId="0" xfId="8" applyFill="1" applyAlignment="1">
      <alignment horizontal="left"/>
    </xf>
    <xf numFmtId="0" fontId="6" fillId="0" borderId="6" xfId="0" applyFont="1" applyBorder="1" applyAlignment="1">
      <alignment horizontal="right" wrapText="1"/>
    </xf>
    <xf numFmtId="0" fontId="6" fillId="0" borderId="15" xfId="0" applyFont="1" applyBorder="1"/>
    <xf numFmtId="0" fontId="6" fillId="0" borderId="5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9" xfId="0" applyFont="1" applyBorder="1"/>
    <xf numFmtId="0" fontId="4" fillId="0" borderId="0" xfId="26" applyFont="1" applyFill="1" applyBorder="1" applyAlignment="1">
      <alignment horizontal="right" wrapText="1"/>
    </xf>
    <xf numFmtId="3" fontId="4" fillId="0" borderId="0" xfId="26" applyNumberFormat="1" applyFont="1" applyFill="1" applyBorder="1" applyAlignment="1">
      <alignment horizontal="right" wrapText="1"/>
    </xf>
    <xf numFmtId="3" fontId="4" fillId="0" borderId="0" xfId="8" applyNumberFormat="1" applyFont="1" applyFill="1" applyBorder="1" applyAlignment="1"/>
    <xf numFmtId="0" fontId="6" fillId="0" borderId="0" xfId="3" applyFont="1" applyFill="1" applyBorder="1" applyAlignment="1">
      <alignment horizontal="center" wrapText="1"/>
    </xf>
    <xf numFmtId="0" fontId="8" fillId="0" borderId="0" xfId="20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10" fontId="4" fillId="0" borderId="0" xfId="25" applyNumberFormat="1" applyFont="1" applyFill="1" applyBorder="1" applyAlignment="1">
      <alignment horizontal="center"/>
    </xf>
    <xf numFmtId="3" fontId="4" fillId="0" borderId="0" xfId="25" applyNumberFormat="1" applyFont="1" applyFill="1" applyBorder="1" applyAlignment="1">
      <alignment vertical="center" wrapText="1"/>
    </xf>
    <xf numFmtId="165" fontId="4" fillId="0" borderId="0" xfId="3" applyNumberFormat="1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wrapText="1"/>
    </xf>
    <xf numFmtId="165" fontId="4" fillId="0" borderId="0" xfId="9" applyNumberFormat="1" applyFont="1" applyFill="1" applyBorder="1" applyAlignment="1">
      <alignment horizontal="center"/>
    </xf>
    <xf numFmtId="164" fontId="2" fillId="0" borderId="0" xfId="3" applyNumberFormat="1" applyFont="1" applyFill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164" fontId="8" fillId="0" borderId="0" xfId="20" applyNumberFormat="1" applyFont="1" applyFill="1" applyBorder="1" applyAlignment="1">
      <alignment horizontal="left" vertical="center" wrapText="1"/>
    </xf>
    <xf numFmtId="164" fontId="4" fillId="0" borderId="0" xfId="8" applyNumberFormat="1" applyFont="1" applyBorder="1" applyAlignment="1"/>
    <xf numFmtId="3" fontId="4" fillId="0" borderId="11" xfId="3" applyNumberFormat="1" applyFont="1" applyFill="1" applyBorder="1" applyAlignment="1">
      <alignment horizontal="right" vertical="center" wrapText="1"/>
    </xf>
    <xf numFmtId="3" fontId="6" fillId="0" borderId="2" xfId="8" applyNumberFormat="1" applyFont="1" applyFill="1" applyBorder="1" applyAlignment="1"/>
    <xf numFmtId="3" fontId="4" fillId="0" borderId="2" xfId="8" applyNumberFormat="1" applyFont="1" applyFill="1" applyBorder="1" applyAlignment="1"/>
    <xf numFmtId="3" fontId="4" fillId="0" borderId="7" xfId="3" applyNumberFormat="1" applyFont="1" applyFill="1" applyBorder="1" applyAlignment="1">
      <alignment horizontal="right"/>
    </xf>
    <xf numFmtId="0" fontId="6" fillId="0" borderId="0" xfId="0" applyFont="1" applyBorder="1"/>
    <xf numFmtId="3" fontId="4" fillId="0" borderId="6" xfId="3" applyNumberFormat="1" applyFont="1" applyFill="1" applyBorder="1" applyAlignment="1">
      <alignment horizontal="right"/>
    </xf>
    <xf numFmtId="3" fontId="4" fillId="0" borderId="5" xfId="0" applyNumberFormat="1" applyFont="1" applyFill="1" applyBorder="1"/>
    <xf numFmtId="3" fontId="4" fillId="0" borderId="6" xfId="0" applyNumberFormat="1" applyFont="1" applyFill="1" applyBorder="1"/>
    <xf numFmtId="3" fontId="4" fillId="0" borderId="10" xfId="0" applyNumberFormat="1" applyFont="1" applyFill="1" applyBorder="1"/>
    <xf numFmtId="3" fontId="4" fillId="0" borderId="11" xfId="0" applyNumberFormat="1" applyFont="1" applyFill="1" applyBorder="1"/>
    <xf numFmtId="3" fontId="4" fillId="0" borderId="2" xfId="0" applyNumberFormat="1" applyFont="1" applyFill="1" applyBorder="1"/>
    <xf numFmtId="3" fontId="4" fillId="0" borderId="7" xfId="0" applyNumberFormat="1" applyFont="1" applyFill="1" applyBorder="1"/>
    <xf numFmtId="3" fontId="4" fillId="0" borderId="3" xfId="0" applyNumberFormat="1" applyFont="1" applyFill="1" applyBorder="1"/>
    <xf numFmtId="3" fontId="4" fillId="0" borderId="8" xfId="0" applyNumberFormat="1" applyFont="1" applyFill="1" applyBorder="1"/>
    <xf numFmtId="3" fontId="4" fillId="0" borderId="12" xfId="3" applyNumberFormat="1" applyFont="1" applyFill="1" applyBorder="1" applyAlignment="1">
      <alignment vertical="center" wrapText="1"/>
    </xf>
    <xf numFmtId="3" fontId="4" fillId="0" borderId="0" xfId="3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</cellXfs>
  <cellStyles count="27">
    <cellStyle name="1000-sep (2 dec) 10" xfId="9"/>
    <cellStyle name="1000-sep (2 dec) 12" xfId="10"/>
    <cellStyle name="1000-sep (2 dec) 14" xfId="11"/>
    <cellStyle name="1000-sep (2 dec) 16" xfId="12"/>
    <cellStyle name="1000-sep (2 dec) 2" xfId="13"/>
    <cellStyle name="1000-sep (2 dec) 3" xfId="14"/>
    <cellStyle name="1000-sep (2 dec) 4" xfId="15"/>
    <cellStyle name="1000-sep (2 dec) 5" xfId="16"/>
    <cellStyle name="1000-sep (2 dec) 6" xfId="17"/>
    <cellStyle name="1000-sep (2 dec) 7" xfId="18"/>
    <cellStyle name="1000-sep (2 dec) 8" xfId="19"/>
    <cellStyle name="Normal" xfId="0" builtinId="0"/>
    <cellStyle name="Normal 10" xfId="20"/>
    <cellStyle name="Normal 12" xfId="21"/>
    <cellStyle name="Normal 2" xfId="1"/>
    <cellStyle name="Normal 2 3" xfId="2"/>
    <cellStyle name="Normal 22" xfId="7"/>
    <cellStyle name="Normal 26" xfId="6"/>
    <cellStyle name="Normal 3" xfId="8"/>
    <cellStyle name="Normal 7" xfId="22"/>
    <cellStyle name="Normal 8" xfId="23"/>
    <cellStyle name="Normal 9" xfId="24"/>
    <cellStyle name="Normal_2008-29-05_DTD" xfId="3"/>
    <cellStyle name="Normal_2009 2009-priser med korr." xfId="26"/>
    <cellStyle name="Normal_pv05_23-05-07" xfId="4"/>
    <cellStyle name="Normal_pv06_23-05-07" xfId="5"/>
    <cellStyle name="Procent" xfId="25" builtinId="5"/>
  </cellStyles>
  <dxfs count="0"/>
  <tableStyles count="0" defaultTableStyle="TableStyleMedium9" defaultPivotStyle="PivotStyleLight16"/>
  <colors>
    <mruColors>
      <color rgb="FFDC5530"/>
      <color rgb="FFCF5C3D"/>
      <color rgb="FFFF5050"/>
      <color rgb="FFD0E9F0"/>
      <color rgb="FFC2E3EC"/>
      <color rgb="FFB9DFE9"/>
      <color rgb="FFAD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duktivitet\2011\Rapport\Produktivitet%204%20c.%20udkast%20-%2024-10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skema1-7_2010 - 10pl)"/>
      <sheetName val="Skema1-7_2010"/>
      <sheetName val="Skema1-7_2011"/>
      <sheetName val="Skema1-7_forskel"/>
      <sheetName val="DTD_10"/>
      <sheetName val="DTD_11"/>
      <sheetName val="DTD_forskel"/>
      <sheetName val="DRG_10"/>
      <sheetName val="DRG_11"/>
      <sheetName val="DRG_forskel"/>
      <sheetName val="produktivitet"/>
    </sheetNames>
    <sheetDataSet>
      <sheetData sheetId="0"/>
      <sheetData sheetId="1">
        <row r="5">
          <cell r="C5">
            <v>4075952.8319999999</v>
          </cell>
          <cell r="D5">
            <v>141293.37599999999</v>
          </cell>
          <cell r="E5">
            <v>79155.216</v>
          </cell>
          <cell r="F5">
            <v>0</v>
          </cell>
          <cell r="G5">
            <v>24492.384000000002</v>
          </cell>
          <cell r="H5">
            <v>-2141482.8960000002</v>
          </cell>
          <cell r="I5">
            <v>447.55200000000002</v>
          </cell>
          <cell r="J5">
            <v>6412944.3839999996</v>
          </cell>
        </row>
        <row r="6">
          <cell r="C6">
            <v>1547955.36</v>
          </cell>
          <cell r="D6">
            <v>40781.663999999997</v>
          </cell>
          <cell r="E6">
            <v>29899.295999999998</v>
          </cell>
          <cell r="F6">
            <v>0</v>
          </cell>
          <cell r="G6">
            <v>2986.7040000000002</v>
          </cell>
          <cell r="H6">
            <v>-46618.991999999998</v>
          </cell>
          <cell r="I6">
            <v>29761.200000000001</v>
          </cell>
          <cell r="J6">
            <v>1632507.4080000001</v>
          </cell>
        </row>
        <row r="7">
          <cell r="C7">
            <v>1913335.2</v>
          </cell>
          <cell r="D7">
            <v>53291.951999999997</v>
          </cell>
          <cell r="E7">
            <v>37155.887999999999</v>
          </cell>
          <cell r="F7">
            <v>0</v>
          </cell>
          <cell r="G7">
            <v>0</v>
          </cell>
          <cell r="H7">
            <v>-133104.38399999999</v>
          </cell>
          <cell r="I7">
            <v>11918.592000000001</v>
          </cell>
          <cell r="J7">
            <v>2124968.8319999999</v>
          </cell>
        </row>
        <row r="8">
          <cell r="C8">
            <v>350660.016</v>
          </cell>
          <cell r="D8">
            <v>8780.6880000000001</v>
          </cell>
          <cell r="E8">
            <v>6810.0479999999998</v>
          </cell>
          <cell r="F8">
            <v>0</v>
          </cell>
          <cell r="G8">
            <v>195.55199999999999</v>
          </cell>
          <cell r="H8">
            <v>2401.056</v>
          </cell>
          <cell r="I8">
            <v>-16290.288</v>
          </cell>
          <cell r="J8">
            <v>379944.43200000003</v>
          </cell>
        </row>
        <row r="9">
          <cell r="C9">
            <v>680238.72</v>
          </cell>
          <cell r="D9">
            <v>19005.84</v>
          </cell>
          <cell r="E9">
            <v>13210.848</v>
          </cell>
          <cell r="F9">
            <v>0</v>
          </cell>
          <cell r="G9">
            <v>0</v>
          </cell>
          <cell r="H9">
            <v>-34690.32</v>
          </cell>
          <cell r="I9">
            <v>-6681.0240000000003</v>
          </cell>
          <cell r="J9">
            <v>753826.75199999998</v>
          </cell>
        </row>
        <row r="10">
          <cell r="C10">
            <v>1244608.848</v>
          </cell>
          <cell r="D10">
            <v>35269.919999999998</v>
          </cell>
          <cell r="E10">
            <v>24170.831999999999</v>
          </cell>
          <cell r="F10">
            <v>0</v>
          </cell>
          <cell r="G10">
            <v>704.59199999999998</v>
          </cell>
          <cell r="H10">
            <v>-77138.207999999999</v>
          </cell>
          <cell r="I10">
            <v>-37419.983999999997</v>
          </cell>
          <cell r="J10">
            <v>1417903.2</v>
          </cell>
        </row>
        <row r="11">
          <cell r="C11">
            <v>1393016.6880000001</v>
          </cell>
          <cell r="D11">
            <v>43145.423999999999</v>
          </cell>
          <cell r="E11">
            <v>27051.696</v>
          </cell>
          <cell r="F11">
            <v>0</v>
          </cell>
          <cell r="G11">
            <v>0</v>
          </cell>
          <cell r="H11">
            <v>-103206.09600000001</v>
          </cell>
          <cell r="I11">
            <v>-4721.4719999999998</v>
          </cell>
          <cell r="J11">
            <v>1571141.3759999999</v>
          </cell>
        </row>
        <row r="12">
          <cell r="C12">
            <v>2829859.2</v>
          </cell>
          <cell r="D12">
            <v>86046.911999999997</v>
          </cell>
          <cell r="E12">
            <v>54956.160000000003</v>
          </cell>
          <cell r="F12">
            <v>0</v>
          </cell>
          <cell r="G12">
            <v>11387.376</v>
          </cell>
          <cell r="H12">
            <v>-77340.816000000006</v>
          </cell>
          <cell r="I12">
            <v>41027.616000000002</v>
          </cell>
          <cell r="J12">
            <v>2995788.0959999999</v>
          </cell>
        </row>
        <row r="13">
          <cell r="C13">
            <v>2558736.432</v>
          </cell>
          <cell r="D13">
            <v>71886.528000000006</v>
          </cell>
          <cell r="E13">
            <v>49973.616000000002</v>
          </cell>
          <cell r="F13">
            <v>0</v>
          </cell>
          <cell r="G13">
            <v>151.19999999999999</v>
          </cell>
          <cell r="H13">
            <v>85803.983999999997</v>
          </cell>
          <cell r="I13">
            <v>2165.1840000000002</v>
          </cell>
          <cell r="J13">
            <v>2592476.2080000001</v>
          </cell>
        </row>
        <row r="14">
          <cell r="C14">
            <v>379154.16</v>
          </cell>
          <cell r="D14">
            <v>10650.528</v>
          </cell>
          <cell r="E14">
            <v>7362.4319999999998</v>
          </cell>
          <cell r="F14">
            <v>0</v>
          </cell>
          <cell r="G14">
            <v>36.287999999999997</v>
          </cell>
          <cell r="H14">
            <v>17083.583999999999</v>
          </cell>
          <cell r="I14">
            <v>-343.72800000000001</v>
          </cell>
          <cell r="J14">
            <v>380390.97600000002</v>
          </cell>
        </row>
        <row r="15">
          <cell r="C15">
            <v>3201780.96</v>
          </cell>
          <cell r="D15">
            <v>94922.351999999999</v>
          </cell>
          <cell r="E15">
            <v>135516.52799999999</v>
          </cell>
          <cell r="F15">
            <v>9769.5360000000001</v>
          </cell>
          <cell r="G15">
            <v>7213.2480000000005</v>
          </cell>
          <cell r="H15">
            <v>118524.67200000001</v>
          </cell>
          <cell r="I15">
            <v>45084.815999999999</v>
          </cell>
          <cell r="J15">
            <v>3251627.568</v>
          </cell>
        </row>
        <row r="16">
          <cell r="C16">
            <v>3350531.52</v>
          </cell>
          <cell r="D16">
            <v>97069.392000000007</v>
          </cell>
          <cell r="E16">
            <v>144832.46400000001</v>
          </cell>
          <cell r="F16">
            <v>3696.3360000000002</v>
          </cell>
          <cell r="G16">
            <v>24984.288</v>
          </cell>
          <cell r="H16">
            <v>142524.144</v>
          </cell>
          <cell r="I16">
            <v>-44771.328000000001</v>
          </cell>
          <cell r="J16">
            <v>3465999.9360000002</v>
          </cell>
        </row>
        <row r="17">
          <cell r="C17">
            <v>4478984.4960000003</v>
          </cell>
          <cell r="D17">
            <v>86221.296000000002</v>
          </cell>
          <cell r="E17">
            <v>102556.944</v>
          </cell>
          <cell r="F17">
            <v>7586.2079999999996</v>
          </cell>
          <cell r="G17">
            <v>16067.52</v>
          </cell>
          <cell r="H17">
            <v>90329.903999999995</v>
          </cell>
          <cell r="I17">
            <v>42397.487999999998</v>
          </cell>
          <cell r="J17">
            <v>4511381.6160000004</v>
          </cell>
        </row>
        <row r="18">
          <cell r="C18">
            <v>1052349.9839999999</v>
          </cell>
          <cell r="D18">
            <v>19648.944</v>
          </cell>
          <cell r="E18">
            <v>23372.495999999999</v>
          </cell>
          <cell r="F18">
            <v>1366.848</v>
          </cell>
          <cell r="G18">
            <v>2151.0720000000001</v>
          </cell>
          <cell r="H18">
            <v>58782.527999999998</v>
          </cell>
          <cell r="I18">
            <v>-40094.207999999999</v>
          </cell>
          <cell r="J18">
            <v>1073165.1839999999</v>
          </cell>
        </row>
        <row r="19">
          <cell r="C19">
            <v>1738912.8959999999</v>
          </cell>
          <cell r="D19">
            <v>31937.472000000002</v>
          </cell>
          <cell r="E19">
            <v>37987.487999999998</v>
          </cell>
          <cell r="F19">
            <v>0</v>
          </cell>
          <cell r="G19">
            <v>1367.856</v>
          </cell>
          <cell r="H19">
            <v>70138.656000000003</v>
          </cell>
          <cell r="I19">
            <v>-2056.3200000000002</v>
          </cell>
          <cell r="J19">
            <v>1738441.152</v>
          </cell>
        </row>
        <row r="20">
          <cell r="C20">
            <v>1622191.5360000001</v>
          </cell>
          <cell r="D20">
            <v>29811.599999999999</v>
          </cell>
          <cell r="E20">
            <v>36192.239999999998</v>
          </cell>
          <cell r="F20">
            <v>0</v>
          </cell>
          <cell r="G20">
            <v>1386</v>
          </cell>
          <cell r="H20">
            <v>68410.944000000003</v>
          </cell>
          <cell r="I20">
            <v>-2848.6080000000002</v>
          </cell>
          <cell r="J20">
            <v>1621247.04</v>
          </cell>
        </row>
        <row r="21">
          <cell r="C21">
            <v>1320208.848</v>
          </cell>
          <cell r="D21">
            <v>29321.712</v>
          </cell>
          <cell r="E21">
            <v>35920.080000000002</v>
          </cell>
          <cell r="F21">
            <v>0</v>
          </cell>
          <cell r="G21">
            <v>2523.0239999999999</v>
          </cell>
          <cell r="H21">
            <v>46679.472000000002</v>
          </cell>
          <cell r="I21">
            <v>-17856.72</v>
          </cell>
          <cell r="J21">
            <v>1354104.8640000001</v>
          </cell>
        </row>
        <row r="22">
          <cell r="C22">
            <v>1575385.0560000001</v>
          </cell>
          <cell r="D22">
            <v>24928.848000000002</v>
          </cell>
          <cell r="E22">
            <v>30096.864000000001</v>
          </cell>
          <cell r="F22">
            <v>0</v>
          </cell>
          <cell r="G22">
            <v>6672.96</v>
          </cell>
          <cell r="H22">
            <v>57848.112000000001</v>
          </cell>
          <cell r="I22">
            <v>27023.472000000002</v>
          </cell>
          <cell r="J22">
            <v>1538866.2239999999</v>
          </cell>
        </row>
        <row r="23">
          <cell r="C23">
            <v>71103.312000000005</v>
          </cell>
          <cell r="D23">
            <v>1299.3119999999999</v>
          </cell>
          <cell r="E23">
            <v>1545.2640000000001</v>
          </cell>
          <cell r="F23">
            <v>0</v>
          </cell>
          <cell r="G23">
            <v>0</v>
          </cell>
          <cell r="H23">
            <v>0</v>
          </cell>
          <cell r="I23">
            <v>1.008</v>
          </cell>
          <cell r="J23">
            <v>73946.880000000005</v>
          </cell>
        </row>
        <row r="24">
          <cell r="C24">
            <v>786653.28</v>
          </cell>
          <cell r="D24">
            <v>32231.808000000001</v>
          </cell>
          <cell r="E24">
            <v>24049.871999999999</v>
          </cell>
          <cell r="F24">
            <v>0</v>
          </cell>
          <cell r="G24">
            <v>115.92</v>
          </cell>
          <cell r="H24">
            <v>28308.671999999999</v>
          </cell>
          <cell r="I24">
            <v>-7191.0720000000001</v>
          </cell>
          <cell r="J24">
            <v>821701.44000000006</v>
          </cell>
        </row>
        <row r="25">
          <cell r="C25">
            <v>2051774.9280000001</v>
          </cell>
          <cell r="D25">
            <v>40730.256000000001</v>
          </cell>
          <cell r="E25">
            <v>62470.8</v>
          </cell>
          <cell r="F25">
            <v>0</v>
          </cell>
          <cell r="G25">
            <v>3537.0720000000001</v>
          </cell>
          <cell r="H25">
            <v>143333.568</v>
          </cell>
          <cell r="I25">
            <v>-512.06399999999996</v>
          </cell>
          <cell r="J25">
            <v>2008617.4080000001</v>
          </cell>
        </row>
        <row r="26">
          <cell r="C26">
            <v>5902855.0559999999</v>
          </cell>
          <cell r="D26">
            <v>208562.25599999999</v>
          </cell>
          <cell r="E26">
            <v>182545.77600000001</v>
          </cell>
          <cell r="F26">
            <v>0</v>
          </cell>
          <cell r="G26">
            <v>12209.904</v>
          </cell>
          <cell r="H26">
            <v>204197.61600000001</v>
          </cell>
          <cell r="I26">
            <v>25297.776000000002</v>
          </cell>
          <cell r="J26">
            <v>6052257.7920000004</v>
          </cell>
        </row>
        <row r="27">
          <cell r="C27">
            <v>1041043.248</v>
          </cell>
          <cell r="D27">
            <v>28376.207999999999</v>
          </cell>
          <cell r="E27">
            <v>31731.84</v>
          </cell>
          <cell r="F27">
            <v>5478.4800000000005</v>
          </cell>
          <cell r="G27">
            <v>1719.6479999999999</v>
          </cell>
          <cell r="H27">
            <v>47645.135999999999</v>
          </cell>
          <cell r="I27">
            <v>-15800.4</v>
          </cell>
          <cell r="J27">
            <v>1062108.432</v>
          </cell>
        </row>
        <row r="28">
          <cell r="C28">
            <v>2326001.3280000002</v>
          </cell>
          <cell r="D28">
            <v>48140.063999999998</v>
          </cell>
          <cell r="E28">
            <v>70285.823999999993</v>
          </cell>
          <cell r="F28">
            <v>0</v>
          </cell>
          <cell r="G28">
            <v>2297.232</v>
          </cell>
          <cell r="H28">
            <v>109209.74400000001</v>
          </cell>
          <cell r="I28">
            <v>2076.48</v>
          </cell>
          <cell r="J28">
            <v>2330843.7600000002</v>
          </cell>
        </row>
        <row r="29">
          <cell r="C29">
            <v>441794.304</v>
          </cell>
          <cell r="D29">
            <v>24139.583999999999</v>
          </cell>
          <cell r="E29">
            <v>14388.192000000001</v>
          </cell>
          <cell r="F29">
            <v>0</v>
          </cell>
          <cell r="G29">
            <v>2427.2640000000001</v>
          </cell>
          <cell r="H29">
            <v>18289.152000000002</v>
          </cell>
          <cell r="I29">
            <v>-1306.3679999999999</v>
          </cell>
          <cell r="J29">
            <v>382413.424176</v>
          </cell>
        </row>
        <row r="30">
          <cell r="C30">
            <v>3695345.1359999999</v>
          </cell>
          <cell r="D30">
            <v>171582.76800000001</v>
          </cell>
          <cell r="E30">
            <v>109887.12</v>
          </cell>
          <cell r="F30">
            <v>0</v>
          </cell>
          <cell r="G30">
            <v>31881.024000000001</v>
          </cell>
          <cell r="H30">
            <v>167302.79999999999</v>
          </cell>
          <cell r="I30">
            <v>-131812.128</v>
          </cell>
          <cell r="J30">
            <v>3987941.9358240003</v>
          </cell>
        </row>
        <row r="31">
          <cell r="C31">
            <v>946554.33600000001</v>
          </cell>
          <cell r="D31">
            <v>51069.311999999998</v>
          </cell>
          <cell r="E31">
            <v>33300.288</v>
          </cell>
          <cell r="F31">
            <v>0</v>
          </cell>
          <cell r="G31">
            <v>3591.5039999999999</v>
          </cell>
          <cell r="H31">
            <v>43685.712</v>
          </cell>
          <cell r="I31">
            <v>77876.063999999998</v>
          </cell>
          <cell r="J31">
            <v>905770.65599999996</v>
          </cell>
        </row>
        <row r="32">
          <cell r="C32">
            <v>280242.14400000003</v>
          </cell>
          <cell r="D32">
            <v>10841.04</v>
          </cell>
          <cell r="E32">
            <v>13796.496000000001</v>
          </cell>
          <cell r="F32">
            <v>0</v>
          </cell>
          <cell r="G32">
            <v>942.48</v>
          </cell>
          <cell r="H32">
            <v>1775.088</v>
          </cell>
          <cell r="I32">
            <v>55242.432000000001</v>
          </cell>
          <cell r="J32">
            <v>246919.67999999999</v>
          </cell>
        </row>
        <row r="37">
          <cell r="C37">
            <v>52857229.824000016</v>
          </cell>
          <cell r="D37">
            <v>1540987.0559999999</v>
          </cell>
          <cell r="E37">
            <v>1420222.608</v>
          </cell>
          <cell r="F37">
            <v>27897.407999999999</v>
          </cell>
          <cell r="G37">
            <v>161042.11200000002</v>
          </cell>
          <cell r="H37">
            <v>-1091307.168000001</v>
          </cell>
          <cell r="I37">
            <v>30613.968000000008</v>
          </cell>
          <cell r="J37">
            <v>56690193.16800002</v>
          </cell>
        </row>
        <row r="39">
          <cell r="C39">
            <v>16973517.456</v>
          </cell>
          <cell r="D39">
            <v>510152.83199999994</v>
          </cell>
          <cell r="E39">
            <v>329746.03199999995</v>
          </cell>
          <cell r="F39">
            <v>0</v>
          </cell>
          <cell r="G39">
            <v>39954.096000000005</v>
          </cell>
          <cell r="H39">
            <v>-2508293.0880000005</v>
          </cell>
          <cell r="I39">
            <v>19863.648000000005</v>
          </cell>
          <cell r="J39">
            <v>20261891.664000001</v>
          </cell>
        </row>
        <row r="40">
          <cell r="C40">
            <v>6552312.4800000004</v>
          </cell>
          <cell r="D40">
            <v>191991.74400000001</v>
          </cell>
          <cell r="E40">
            <v>280348.99199999997</v>
          </cell>
          <cell r="F40">
            <v>13465.871999999999</v>
          </cell>
          <cell r="G40">
            <v>32197.536</v>
          </cell>
          <cell r="H40">
            <v>261048.81599999999</v>
          </cell>
          <cell r="I40">
            <v>313.48799999999756</v>
          </cell>
          <cell r="J40">
            <v>6717627.5040000007</v>
          </cell>
        </row>
        <row r="41">
          <cell r="C41">
            <v>11859136.128</v>
          </cell>
          <cell r="D41">
            <v>223169.18400000001</v>
          </cell>
          <cell r="E41">
            <v>267671.37600000005</v>
          </cell>
          <cell r="F41">
            <v>8953.0560000000005</v>
          </cell>
          <cell r="G41">
            <v>30168.432000000001</v>
          </cell>
          <cell r="H41">
            <v>392189.61600000004</v>
          </cell>
          <cell r="I41">
            <v>6566.1119999999992</v>
          </cell>
          <cell r="J41">
            <v>11911152.960000001</v>
          </cell>
        </row>
        <row r="42">
          <cell r="C42">
            <v>12108327.84</v>
          </cell>
          <cell r="D42">
            <v>358040.592</v>
          </cell>
          <cell r="E42">
            <v>371084.11200000008</v>
          </cell>
          <cell r="F42">
            <v>5478.4800000000005</v>
          </cell>
          <cell r="G42">
            <v>19879.776000000002</v>
          </cell>
          <cell r="H42">
            <v>532694.73600000003</v>
          </cell>
          <cell r="I42">
            <v>3870.72</v>
          </cell>
          <cell r="J42">
            <v>12275528.832</v>
          </cell>
        </row>
        <row r="43">
          <cell r="C43">
            <v>5363935.92</v>
          </cell>
          <cell r="D43">
            <v>257632.70400000003</v>
          </cell>
          <cell r="E43">
            <v>171372.09599999999</v>
          </cell>
          <cell r="F43">
            <v>0</v>
          </cell>
          <cell r="G43">
            <v>38842.272000000004</v>
          </cell>
          <cell r="H43">
            <v>231052.75199999998</v>
          </cell>
          <cell r="I43">
            <v>0</v>
          </cell>
          <cell r="J43">
            <v>5523045.6960000005</v>
          </cell>
        </row>
        <row r="44">
          <cell r="C44">
            <v>52857229.824000001</v>
          </cell>
          <cell r="D44">
            <v>1540987.0559999999</v>
          </cell>
          <cell r="E44">
            <v>1420222.608</v>
          </cell>
          <cell r="F44">
            <v>27897.407999999999</v>
          </cell>
          <cell r="G44">
            <v>161042.11200000002</v>
          </cell>
          <cell r="H44">
            <v>-1091307.1680000005</v>
          </cell>
          <cell r="I44">
            <v>30613.968000000001</v>
          </cell>
          <cell r="J44">
            <v>56689246.656000011</v>
          </cell>
        </row>
      </sheetData>
      <sheetData sheetId="2">
        <row r="5">
          <cell r="C5">
            <v>4113704</v>
          </cell>
          <cell r="D5">
            <v>146392</v>
          </cell>
          <cell r="E5">
            <v>77745</v>
          </cell>
          <cell r="F5">
            <v>0</v>
          </cell>
          <cell r="G5">
            <v>28308</v>
          </cell>
          <cell r="H5">
            <v>-2151616</v>
          </cell>
          <cell r="I5">
            <v>-913</v>
          </cell>
          <cell r="J5">
            <v>6462062</v>
          </cell>
        </row>
        <row r="6">
          <cell r="C6">
            <v>1615291</v>
          </cell>
          <cell r="D6">
            <v>46383</v>
          </cell>
          <cell r="E6">
            <v>30528</v>
          </cell>
          <cell r="F6">
            <v>0</v>
          </cell>
          <cell r="G6">
            <v>2692</v>
          </cell>
          <cell r="H6">
            <v>-40894</v>
          </cell>
          <cell r="I6">
            <v>57750</v>
          </cell>
          <cell r="J6">
            <v>1672654</v>
          </cell>
        </row>
        <row r="7">
          <cell r="C7">
            <v>1893141</v>
          </cell>
          <cell r="D7">
            <v>55915</v>
          </cell>
          <cell r="E7">
            <v>35779</v>
          </cell>
          <cell r="F7">
            <v>0</v>
          </cell>
          <cell r="G7">
            <v>4552</v>
          </cell>
          <cell r="H7">
            <v>-123123</v>
          </cell>
          <cell r="I7">
            <v>-5588</v>
          </cell>
          <cell r="J7">
            <v>2108994</v>
          </cell>
        </row>
        <row r="8">
          <cell r="C8">
            <v>337782</v>
          </cell>
          <cell r="D8">
            <v>9308</v>
          </cell>
          <cell r="E8">
            <v>6384</v>
          </cell>
          <cell r="F8">
            <v>0</v>
          </cell>
          <cell r="G8">
            <v>0</v>
          </cell>
          <cell r="H8">
            <v>393</v>
          </cell>
          <cell r="I8">
            <v>-17602</v>
          </cell>
          <cell r="J8">
            <v>370683</v>
          </cell>
        </row>
        <row r="9">
          <cell r="C9">
            <v>599589</v>
          </cell>
          <cell r="D9">
            <v>18168</v>
          </cell>
          <cell r="E9">
            <v>11332</v>
          </cell>
          <cell r="F9">
            <v>0</v>
          </cell>
          <cell r="G9">
            <v>0</v>
          </cell>
          <cell r="H9">
            <v>-41993</v>
          </cell>
          <cell r="I9">
            <v>-41234</v>
          </cell>
          <cell r="J9">
            <v>712316</v>
          </cell>
        </row>
        <row r="10">
          <cell r="C10">
            <v>1138215</v>
          </cell>
          <cell r="D10">
            <v>33487</v>
          </cell>
          <cell r="E10">
            <v>21511</v>
          </cell>
          <cell r="F10">
            <v>0</v>
          </cell>
          <cell r="G10">
            <v>0</v>
          </cell>
          <cell r="H10">
            <v>-40809</v>
          </cell>
          <cell r="I10">
            <v>-23219</v>
          </cell>
          <cell r="J10">
            <v>1257241</v>
          </cell>
        </row>
        <row r="11">
          <cell r="C11">
            <v>1379978</v>
          </cell>
          <cell r="D11">
            <v>43632</v>
          </cell>
          <cell r="E11">
            <v>26080</v>
          </cell>
          <cell r="F11">
            <v>0</v>
          </cell>
          <cell r="G11">
            <v>0</v>
          </cell>
          <cell r="H11">
            <v>-94268</v>
          </cell>
          <cell r="I11">
            <v>20366</v>
          </cell>
          <cell r="J11">
            <v>1523592</v>
          </cell>
        </row>
        <row r="12">
          <cell r="C12">
            <v>2778038</v>
          </cell>
          <cell r="D12">
            <v>86318</v>
          </cell>
          <cell r="E12">
            <v>52502</v>
          </cell>
          <cell r="F12">
            <v>0</v>
          </cell>
          <cell r="G12">
            <v>11414</v>
          </cell>
          <cell r="H12">
            <v>-99117</v>
          </cell>
          <cell r="I12">
            <v>20660</v>
          </cell>
          <cell r="J12">
            <v>2983901</v>
          </cell>
        </row>
        <row r="13">
          <cell r="C13">
            <v>2288925</v>
          </cell>
          <cell r="D13">
            <v>66291</v>
          </cell>
          <cell r="E13">
            <v>43259</v>
          </cell>
          <cell r="F13">
            <v>0</v>
          </cell>
          <cell r="G13">
            <v>938</v>
          </cell>
          <cell r="H13">
            <v>112573</v>
          </cell>
          <cell r="I13">
            <v>5754</v>
          </cell>
          <cell r="J13">
            <v>2279210</v>
          </cell>
        </row>
        <row r="14">
          <cell r="C14">
            <v>382648</v>
          </cell>
          <cell r="D14">
            <v>11116</v>
          </cell>
          <cell r="E14">
            <v>7232</v>
          </cell>
          <cell r="F14">
            <v>0</v>
          </cell>
          <cell r="G14">
            <v>0</v>
          </cell>
          <cell r="H14">
            <v>18585</v>
          </cell>
          <cell r="I14">
            <v>-431</v>
          </cell>
          <cell r="J14">
            <v>382842</v>
          </cell>
        </row>
        <row r="15">
          <cell r="C15">
            <v>3131453</v>
          </cell>
          <cell r="D15">
            <v>95933</v>
          </cell>
          <cell r="E15">
            <v>130889</v>
          </cell>
          <cell r="F15">
            <v>10025</v>
          </cell>
          <cell r="G15">
            <v>10402</v>
          </cell>
          <cell r="H15">
            <v>140886</v>
          </cell>
          <cell r="I15">
            <v>42788</v>
          </cell>
          <cell r="J15">
            <v>3154174</v>
          </cell>
        </row>
        <row r="16">
          <cell r="C16">
            <v>3310817</v>
          </cell>
          <cell r="D16">
            <v>98803</v>
          </cell>
          <cell r="E16">
            <v>135498</v>
          </cell>
          <cell r="F16">
            <v>4149</v>
          </cell>
          <cell r="G16">
            <v>17666</v>
          </cell>
          <cell r="H16">
            <v>129546</v>
          </cell>
          <cell r="I16">
            <v>-42269</v>
          </cell>
          <cell r="J16">
            <v>3436026</v>
          </cell>
        </row>
        <row r="17">
          <cell r="C17">
            <v>4618454</v>
          </cell>
          <cell r="D17">
            <v>95167</v>
          </cell>
          <cell r="E17">
            <v>97144</v>
          </cell>
          <cell r="F17">
            <v>4381</v>
          </cell>
          <cell r="G17">
            <v>4732</v>
          </cell>
          <cell r="H17">
            <v>178498</v>
          </cell>
          <cell r="I17">
            <v>57488</v>
          </cell>
          <cell r="J17">
            <v>4565666</v>
          </cell>
        </row>
        <row r="18">
          <cell r="C18">
            <v>1034988</v>
          </cell>
          <cell r="D18">
            <v>20505</v>
          </cell>
          <cell r="E18">
            <v>20931</v>
          </cell>
          <cell r="F18">
            <v>797</v>
          </cell>
          <cell r="G18">
            <v>-827</v>
          </cell>
          <cell r="H18">
            <v>62957</v>
          </cell>
          <cell r="I18">
            <v>-59436</v>
          </cell>
          <cell r="J18">
            <v>1072933</v>
          </cell>
        </row>
        <row r="19">
          <cell r="C19">
            <v>1732134</v>
          </cell>
          <cell r="D19">
            <v>34513</v>
          </cell>
          <cell r="E19">
            <v>35228</v>
          </cell>
          <cell r="F19">
            <v>2221</v>
          </cell>
          <cell r="G19">
            <v>850</v>
          </cell>
          <cell r="H19">
            <v>67722</v>
          </cell>
          <cell r="I19">
            <v>1737</v>
          </cell>
          <cell r="J19">
            <v>1729345</v>
          </cell>
        </row>
        <row r="20">
          <cell r="C20">
            <v>1667694</v>
          </cell>
          <cell r="D20">
            <v>33410</v>
          </cell>
          <cell r="E20">
            <v>34106</v>
          </cell>
          <cell r="F20">
            <v>0</v>
          </cell>
          <cell r="G20">
            <v>1357</v>
          </cell>
          <cell r="H20">
            <v>64510</v>
          </cell>
          <cell r="I20">
            <v>2198</v>
          </cell>
          <cell r="J20">
            <v>1667145</v>
          </cell>
        </row>
        <row r="21">
          <cell r="C21">
            <v>1356197</v>
          </cell>
          <cell r="D21">
            <v>32599</v>
          </cell>
          <cell r="E21">
            <v>33275</v>
          </cell>
          <cell r="F21">
            <v>0</v>
          </cell>
          <cell r="G21">
            <v>1277</v>
          </cell>
          <cell r="H21">
            <v>36711</v>
          </cell>
          <cell r="I21">
            <v>-16643</v>
          </cell>
          <cell r="J21">
            <v>1400726</v>
          </cell>
        </row>
        <row r="22">
          <cell r="C22">
            <v>1553951</v>
          </cell>
          <cell r="D22">
            <v>27313</v>
          </cell>
          <cell r="E22">
            <v>27881</v>
          </cell>
          <cell r="F22">
            <v>0</v>
          </cell>
          <cell r="G22">
            <v>5123</v>
          </cell>
          <cell r="H22">
            <v>65862</v>
          </cell>
          <cell r="I22">
            <v>16694</v>
          </cell>
          <cell r="J22">
            <v>1521466</v>
          </cell>
        </row>
        <row r="23">
          <cell r="C23">
            <v>88612</v>
          </cell>
          <cell r="D23">
            <v>1735</v>
          </cell>
          <cell r="E23">
            <v>1772</v>
          </cell>
          <cell r="F23">
            <v>0</v>
          </cell>
          <cell r="G23">
            <v>0</v>
          </cell>
          <cell r="H23">
            <v>0</v>
          </cell>
          <cell r="I23">
            <v>-1</v>
          </cell>
          <cell r="J23">
            <v>92120</v>
          </cell>
        </row>
        <row r="24">
          <cell r="C24">
            <v>815262</v>
          </cell>
          <cell r="D24">
            <v>33723</v>
          </cell>
          <cell r="E24">
            <v>20370</v>
          </cell>
          <cell r="F24">
            <v>0</v>
          </cell>
          <cell r="G24">
            <v>374</v>
          </cell>
          <cell r="H24">
            <v>31441</v>
          </cell>
          <cell r="I24">
            <v>-10542</v>
          </cell>
          <cell r="J24">
            <v>848082</v>
          </cell>
        </row>
        <row r="25">
          <cell r="C25">
            <v>1986096</v>
          </cell>
          <cell r="D25">
            <v>54553</v>
          </cell>
          <cell r="E25">
            <v>49100</v>
          </cell>
          <cell r="F25">
            <v>0</v>
          </cell>
          <cell r="G25">
            <v>3354</v>
          </cell>
          <cell r="H25">
            <v>134412</v>
          </cell>
          <cell r="I25">
            <v>2136</v>
          </cell>
          <cell r="J25">
            <v>1949847</v>
          </cell>
        </row>
        <row r="26">
          <cell r="C26">
            <v>5928874</v>
          </cell>
          <cell r="D26">
            <v>293377</v>
          </cell>
          <cell r="E26">
            <v>149047</v>
          </cell>
          <cell r="F26">
            <v>0</v>
          </cell>
          <cell r="G26">
            <v>10698</v>
          </cell>
          <cell r="H26">
            <v>139828</v>
          </cell>
          <cell r="I26">
            <v>26969</v>
          </cell>
          <cell r="J26">
            <v>6193803</v>
          </cell>
        </row>
        <row r="27">
          <cell r="C27">
            <v>991251</v>
          </cell>
          <cell r="D27">
            <v>34382</v>
          </cell>
          <cell r="E27">
            <v>24562</v>
          </cell>
          <cell r="F27">
            <v>5148</v>
          </cell>
          <cell r="G27">
            <v>1607</v>
          </cell>
          <cell r="H27">
            <v>38397</v>
          </cell>
          <cell r="I27">
            <v>-17131</v>
          </cell>
          <cell r="J27">
            <v>1022174</v>
          </cell>
        </row>
        <row r="28">
          <cell r="C28">
            <v>2143071</v>
          </cell>
          <cell r="D28">
            <v>60614</v>
          </cell>
          <cell r="E28">
            <v>52679</v>
          </cell>
          <cell r="F28">
            <v>1</v>
          </cell>
          <cell r="G28">
            <v>1466</v>
          </cell>
          <cell r="H28">
            <v>99586</v>
          </cell>
          <cell r="I28">
            <v>26666</v>
          </cell>
          <cell r="J28">
            <v>2128645</v>
          </cell>
        </row>
        <row r="29">
          <cell r="C29">
            <v>401365</v>
          </cell>
          <cell r="D29">
            <v>17238</v>
          </cell>
          <cell r="E29">
            <v>15583</v>
          </cell>
          <cell r="F29">
            <v>0</v>
          </cell>
          <cell r="G29">
            <v>2679</v>
          </cell>
          <cell r="H29">
            <v>20631</v>
          </cell>
          <cell r="I29">
            <v>21909</v>
          </cell>
          <cell r="J29">
            <v>388967</v>
          </cell>
        </row>
        <row r="30">
          <cell r="C30">
            <v>3768069</v>
          </cell>
          <cell r="D30">
            <v>114122</v>
          </cell>
          <cell r="E30">
            <v>110847</v>
          </cell>
          <cell r="F30">
            <v>1693</v>
          </cell>
          <cell r="G30">
            <v>30116</v>
          </cell>
          <cell r="H30">
            <v>189139</v>
          </cell>
          <cell r="I30">
            <v>-75825</v>
          </cell>
          <cell r="J30">
            <v>3847915</v>
          </cell>
        </row>
        <row r="31">
          <cell r="C31">
            <v>942927</v>
          </cell>
          <cell r="D31">
            <v>33824</v>
          </cell>
          <cell r="E31">
            <v>35899</v>
          </cell>
          <cell r="F31">
            <v>1339</v>
          </cell>
          <cell r="G31">
            <v>2559</v>
          </cell>
          <cell r="H31">
            <v>66603</v>
          </cell>
          <cell r="I31">
            <v>64010</v>
          </cell>
          <cell r="J31">
            <v>878139</v>
          </cell>
        </row>
        <row r="32">
          <cell r="C32">
            <v>221086</v>
          </cell>
          <cell r="D32">
            <v>11719</v>
          </cell>
          <cell r="E32">
            <v>14538</v>
          </cell>
          <cell r="F32">
            <v>0</v>
          </cell>
          <cell r="G32">
            <v>559</v>
          </cell>
          <cell r="H32">
            <v>11025</v>
          </cell>
          <cell r="I32">
            <v>-10094</v>
          </cell>
          <cell r="J32">
            <v>245853</v>
          </cell>
        </row>
        <row r="37">
          <cell r="C37">
            <v>52219612</v>
          </cell>
          <cell r="D37">
            <v>1610540</v>
          </cell>
          <cell r="E37">
            <v>1301701</v>
          </cell>
          <cell r="F37">
            <v>29754</v>
          </cell>
          <cell r="G37">
            <v>141896</v>
          </cell>
          <cell r="H37">
            <v>-982515</v>
          </cell>
          <cell r="I37">
            <v>46197</v>
          </cell>
          <cell r="J37">
            <v>55896521</v>
          </cell>
        </row>
        <row r="39">
          <cell r="C39">
            <v>16527311</v>
          </cell>
          <cell r="D39">
            <v>517010</v>
          </cell>
          <cell r="E39">
            <v>312352</v>
          </cell>
          <cell r="F39">
            <v>0</v>
          </cell>
          <cell r="G39">
            <v>47904</v>
          </cell>
          <cell r="H39">
            <v>-2460269</v>
          </cell>
          <cell r="I39">
            <v>15543</v>
          </cell>
          <cell r="J39">
            <v>19753495</v>
          </cell>
        </row>
        <row r="40">
          <cell r="C40">
            <v>6442270</v>
          </cell>
          <cell r="D40">
            <v>194736</v>
          </cell>
          <cell r="E40">
            <v>266387</v>
          </cell>
          <cell r="F40">
            <v>14174</v>
          </cell>
          <cell r="G40">
            <v>28068</v>
          </cell>
          <cell r="H40">
            <v>270432</v>
          </cell>
          <cell r="I40">
            <v>519</v>
          </cell>
          <cell r="J40">
            <v>6590200</v>
          </cell>
        </row>
        <row r="41">
          <cell r="C41">
            <v>12052030</v>
          </cell>
          <cell r="D41">
            <v>245242</v>
          </cell>
          <cell r="E41">
            <v>250337</v>
          </cell>
          <cell r="F41">
            <v>7399</v>
          </cell>
          <cell r="G41">
            <v>12512</v>
          </cell>
          <cell r="H41">
            <v>476260</v>
          </cell>
          <cell r="I41">
            <v>2037</v>
          </cell>
          <cell r="J41">
            <v>12049401</v>
          </cell>
        </row>
        <row r="42">
          <cell r="C42">
            <v>11864554</v>
          </cell>
          <cell r="D42">
            <v>476649</v>
          </cell>
          <cell r="E42">
            <v>295758</v>
          </cell>
          <cell r="F42">
            <v>5149</v>
          </cell>
          <cell r="G42">
            <v>17499</v>
          </cell>
          <cell r="H42">
            <v>443664</v>
          </cell>
          <cell r="I42">
            <v>28098</v>
          </cell>
          <cell r="J42">
            <v>12142551</v>
          </cell>
        </row>
        <row r="43">
          <cell r="C43">
            <v>5333447</v>
          </cell>
          <cell r="D43">
            <v>176903</v>
          </cell>
          <cell r="E43">
            <v>176867</v>
          </cell>
          <cell r="F43">
            <v>3032</v>
          </cell>
          <cell r="G43">
            <v>35913</v>
          </cell>
          <cell r="H43">
            <v>287398</v>
          </cell>
          <cell r="I43">
            <v>0</v>
          </cell>
          <cell r="J43">
            <v>5360874</v>
          </cell>
        </row>
        <row r="44">
          <cell r="C44">
            <v>52219612</v>
          </cell>
          <cell r="D44">
            <v>1610540</v>
          </cell>
          <cell r="E44">
            <v>1301701</v>
          </cell>
          <cell r="F44">
            <v>29754</v>
          </cell>
          <cell r="G44">
            <v>141896</v>
          </cell>
          <cell r="H44">
            <v>-982515</v>
          </cell>
          <cell r="I44">
            <v>46197</v>
          </cell>
          <cell r="J44">
            <v>55896521</v>
          </cell>
        </row>
      </sheetData>
      <sheetData sheetId="3"/>
      <sheetData sheetId="4">
        <row r="5">
          <cell r="C5">
            <v>6412944.3839999996</v>
          </cell>
          <cell r="D5">
            <v>175460.34752007714</v>
          </cell>
          <cell r="E5">
            <v>6237484.036479922</v>
          </cell>
          <cell r="F5">
            <v>977637.02399999998</v>
          </cell>
          <cell r="G5">
            <v>5259847.0124799218</v>
          </cell>
        </row>
        <row r="6">
          <cell r="C6">
            <v>1632507.4080000001</v>
          </cell>
          <cell r="D6">
            <v>53971.8</v>
          </cell>
          <cell r="E6">
            <v>1578535.608</v>
          </cell>
          <cell r="F6">
            <v>56123.084722352629</v>
          </cell>
          <cell r="G6">
            <v>1522412.5232776473</v>
          </cell>
        </row>
        <row r="7">
          <cell r="C7">
            <v>2124968.8319999999</v>
          </cell>
          <cell r="D7">
            <v>62786.919424166117</v>
          </cell>
          <cell r="E7">
            <v>2062181.9125758337</v>
          </cell>
          <cell r="F7">
            <v>117977.34700387015</v>
          </cell>
          <cell r="G7">
            <v>1944204.5655719636</v>
          </cell>
        </row>
        <row r="8">
          <cell r="C8">
            <v>379944.43200000003</v>
          </cell>
          <cell r="D8">
            <v>605</v>
          </cell>
          <cell r="E8">
            <v>379339.43200000003</v>
          </cell>
          <cell r="F8">
            <v>1039.8746348359489</v>
          </cell>
          <cell r="G8">
            <v>378299.5573651641</v>
          </cell>
        </row>
        <row r="9">
          <cell r="C9">
            <v>753826.75199999998</v>
          </cell>
          <cell r="D9">
            <v>1330</v>
          </cell>
          <cell r="E9">
            <v>752496.75199999998</v>
          </cell>
          <cell r="F9">
            <v>62411.072008632793</v>
          </cell>
          <cell r="G9">
            <v>690085.67999136716</v>
          </cell>
        </row>
        <row r="10">
          <cell r="C10">
            <v>1417903.2</v>
          </cell>
          <cell r="D10">
            <v>31656.233845722702</v>
          </cell>
          <cell r="E10">
            <v>1386246.9661542773</v>
          </cell>
          <cell r="F10">
            <v>62620.380342187338</v>
          </cell>
          <cell r="G10">
            <v>1323626.58581209</v>
          </cell>
        </row>
        <row r="11">
          <cell r="C11">
            <v>1571141.3759999999</v>
          </cell>
          <cell r="D11">
            <v>59184.605389299992</v>
          </cell>
          <cell r="E11">
            <v>1511956.7706106999</v>
          </cell>
          <cell r="F11">
            <v>204062.87407284733</v>
          </cell>
          <cell r="G11">
            <v>1307893.8965378525</v>
          </cell>
        </row>
        <row r="12">
          <cell r="C12">
            <v>2995788.0959999999</v>
          </cell>
          <cell r="D12">
            <v>121911.25410984829</v>
          </cell>
          <cell r="E12">
            <v>2873876.8418901516</v>
          </cell>
          <cell r="F12">
            <v>314457.3467308433</v>
          </cell>
          <cell r="G12">
            <v>2559419.4951593084</v>
          </cell>
        </row>
        <row r="13">
          <cell r="C13">
            <v>2592476.2080000001</v>
          </cell>
          <cell r="D13">
            <v>32824.042260000017</v>
          </cell>
          <cell r="E13">
            <v>2559652.1657400001</v>
          </cell>
          <cell r="F13">
            <v>113316.72491174757</v>
          </cell>
          <cell r="G13">
            <v>2446335.4408282526</v>
          </cell>
        </row>
        <row r="14">
          <cell r="C14">
            <v>380390.97600000002</v>
          </cell>
          <cell r="D14">
            <v>0</v>
          </cell>
          <cell r="E14">
            <v>380390.97600000002</v>
          </cell>
          <cell r="F14">
            <v>22177.270765548237</v>
          </cell>
          <cell r="G14">
            <v>358213.7052344518</v>
          </cell>
        </row>
        <row r="15">
          <cell r="C15">
            <v>3251627.568</v>
          </cell>
          <cell r="D15">
            <v>7399</v>
          </cell>
          <cell r="E15">
            <v>3244228.568</v>
          </cell>
          <cell r="F15">
            <v>190098.53150399998</v>
          </cell>
          <cell r="G15">
            <v>3054130.0364959999</v>
          </cell>
        </row>
        <row r="16">
          <cell r="C16">
            <v>3465999.9360000002</v>
          </cell>
          <cell r="D16">
            <v>35720</v>
          </cell>
          <cell r="E16">
            <v>3430279.9360000002</v>
          </cell>
          <cell r="F16">
            <v>256980.101616</v>
          </cell>
          <cell r="G16">
            <v>3173299.8343840004</v>
          </cell>
        </row>
        <row r="17">
          <cell r="C17">
            <v>4511381.6160000004</v>
          </cell>
          <cell r="D17">
            <v>151271.11943999998</v>
          </cell>
          <cell r="E17">
            <v>4360110.4965600008</v>
          </cell>
          <cell r="F17">
            <v>393126.62614060246</v>
          </cell>
          <cell r="G17">
            <v>3966983.8704193984</v>
          </cell>
        </row>
        <row r="18">
          <cell r="C18">
            <v>1073165.1839999999</v>
          </cell>
          <cell r="D18">
            <v>3943.2959999999998</v>
          </cell>
          <cell r="E18">
            <v>1069221.8879999998</v>
          </cell>
          <cell r="F18">
            <v>23598.805103999999</v>
          </cell>
          <cell r="G18">
            <v>1045623.0828959998</v>
          </cell>
        </row>
        <row r="19">
          <cell r="C19">
            <v>1738441.152</v>
          </cell>
          <cell r="D19">
            <v>1988</v>
          </cell>
          <cell r="E19">
            <v>1736453.152</v>
          </cell>
          <cell r="F19">
            <v>103824.520128</v>
          </cell>
          <cell r="G19">
            <v>1632628.6318719999</v>
          </cell>
        </row>
        <row r="20">
          <cell r="C20">
            <v>1621247.04</v>
          </cell>
          <cell r="D20">
            <v>3892</v>
          </cell>
          <cell r="E20">
            <v>1617355.04</v>
          </cell>
          <cell r="F20">
            <v>134215.413696</v>
          </cell>
          <cell r="G20">
            <v>1483139.6263040002</v>
          </cell>
        </row>
        <row r="21">
          <cell r="C21">
            <v>1354104.8640000001</v>
          </cell>
          <cell r="D21">
            <v>4147</v>
          </cell>
          <cell r="E21">
            <v>1349957.8640000001</v>
          </cell>
          <cell r="F21">
            <v>60957.164016000002</v>
          </cell>
          <cell r="G21">
            <v>1289000.6999840001</v>
          </cell>
        </row>
        <row r="22">
          <cell r="C22">
            <v>1538866.2239999999</v>
          </cell>
          <cell r="D22">
            <v>27493</v>
          </cell>
          <cell r="E22">
            <v>1511373.2239999999</v>
          </cell>
          <cell r="F22">
            <v>243522.34804799999</v>
          </cell>
          <cell r="G22">
            <v>1267850.875952</v>
          </cell>
        </row>
        <row r="23">
          <cell r="C23">
            <v>73946.880000000005</v>
          </cell>
          <cell r="D23">
            <v>0</v>
          </cell>
          <cell r="E23">
            <v>73946.880000000005</v>
          </cell>
          <cell r="F23">
            <v>22.953168000000002</v>
          </cell>
          <cell r="G23">
            <v>73923.926831999997</v>
          </cell>
        </row>
        <row r="24">
          <cell r="C24">
            <v>821701.44000000006</v>
          </cell>
          <cell r="D24">
            <v>2983.68</v>
          </cell>
          <cell r="E24">
            <v>818717.76</v>
          </cell>
          <cell r="F24">
            <v>18780.90984</v>
          </cell>
          <cell r="G24">
            <v>799936.85016000003</v>
          </cell>
        </row>
        <row r="25">
          <cell r="C25">
            <v>2008617.4080000001</v>
          </cell>
          <cell r="D25">
            <v>8410.7520000000004</v>
          </cell>
          <cell r="E25">
            <v>2000206.656</v>
          </cell>
          <cell r="F25">
            <v>147680.330112</v>
          </cell>
          <cell r="G25">
            <v>1852526.325888</v>
          </cell>
        </row>
        <row r="26">
          <cell r="C26">
            <v>6052257.7920000004</v>
          </cell>
          <cell r="D26">
            <v>182472.19200000001</v>
          </cell>
          <cell r="E26">
            <v>5869785.6000000006</v>
          </cell>
          <cell r="F26">
            <v>709172.00625600002</v>
          </cell>
          <cell r="G26">
            <v>5160613.5937440004</v>
          </cell>
        </row>
        <row r="27">
          <cell r="C27">
            <v>1062108.432</v>
          </cell>
          <cell r="D27">
            <v>3427.2</v>
          </cell>
          <cell r="E27">
            <v>1058681.2320000001</v>
          </cell>
          <cell r="F27">
            <v>29869.44955903642</v>
          </cell>
          <cell r="G27">
            <v>1028811.7824409637</v>
          </cell>
        </row>
        <row r="28">
          <cell r="C28">
            <v>2330843.7600000002</v>
          </cell>
          <cell r="D28">
            <v>2354.6880000000001</v>
          </cell>
          <cell r="E28">
            <v>2328489.0720000002</v>
          </cell>
          <cell r="F28">
            <v>128410.86887999999</v>
          </cell>
          <cell r="G28">
            <v>2200078.2031200002</v>
          </cell>
        </row>
        <row r="29">
          <cell r="C29">
            <v>382413.424176</v>
          </cell>
          <cell r="D29">
            <v>0</v>
          </cell>
          <cell r="E29">
            <v>382413.424176</v>
          </cell>
          <cell r="F29">
            <v>4627.239409110528</v>
          </cell>
          <cell r="G29">
            <v>377786.18476688949</v>
          </cell>
        </row>
        <row r="30">
          <cell r="C30">
            <v>3987941.9358240003</v>
          </cell>
          <cell r="D30">
            <v>94775.442531840003</v>
          </cell>
          <cell r="E30">
            <v>3893166.4932921603</v>
          </cell>
          <cell r="F30">
            <v>266359.08444923221</v>
          </cell>
          <cell r="G30">
            <v>3626807.4088429282</v>
          </cell>
        </row>
        <row r="31">
          <cell r="C31">
            <v>905770.65599999996</v>
          </cell>
          <cell r="D31">
            <v>1380.3</v>
          </cell>
          <cell r="E31">
            <v>904390.35599999991</v>
          </cell>
          <cell r="F31">
            <v>35803.02454038721</v>
          </cell>
          <cell r="G31">
            <v>868587.3314596127</v>
          </cell>
        </row>
        <row r="32">
          <cell r="C32">
            <v>246919.67999999999</v>
          </cell>
          <cell r="D32">
            <v>0</v>
          </cell>
          <cell r="E32">
            <v>246919.67999999999</v>
          </cell>
          <cell r="F32">
            <v>820.63413710159614</v>
          </cell>
          <cell r="G32">
            <v>246099.04586289841</v>
          </cell>
        </row>
        <row r="37">
          <cell r="C37">
            <v>56689246.656000003</v>
          </cell>
          <cell r="D37">
            <v>1071387.8725209541</v>
          </cell>
          <cell r="E37">
            <v>55617858.78347905</v>
          </cell>
          <cell r="F37">
            <v>4679693.0097963354</v>
          </cell>
          <cell r="G37">
            <v>50938165.773682706</v>
          </cell>
        </row>
        <row r="39">
          <cell r="C39">
            <v>20261891.664000001</v>
          </cell>
          <cell r="D39">
            <v>539730.20254911424</v>
          </cell>
          <cell r="E39">
            <v>19722161.461450886</v>
          </cell>
          <cell r="F39">
            <v>1931822.9991928653</v>
          </cell>
          <cell r="G39">
            <v>17790338.462258022</v>
          </cell>
        </row>
        <row r="40">
          <cell r="C40">
            <v>6717627.5040000007</v>
          </cell>
          <cell r="D40">
            <v>43119</v>
          </cell>
          <cell r="E40">
            <v>6674508.5040000007</v>
          </cell>
          <cell r="F40">
            <v>447078.63312000001</v>
          </cell>
          <cell r="G40">
            <v>6227429.8708800003</v>
          </cell>
        </row>
        <row r="41">
          <cell r="C41">
            <v>11911152.960000001</v>
          </cell>
          <cell r="D41">
            <v>192734.41543999998</v>
          </cell>
          <cell r="E41">
            <v>11718418.54456</v>
          </cell>
          <cell r="F41">
            <v>959267.83030060236</v>
          </cell>
          <cell r="G41">
            <v>10759150.714259397</v>
          </cell>
        </row>
        <row r="42">
          <cell r="C42">
            <v>12275528.832</v>
          </cell>
          <cell r="D42">
            <v>199648.51200000002</v>
          </cell>
          <cell r="E42">
            <v>12075880.320000002</v>
          </cell>
          <cell r="F42">
            <v>1033913.5646470364</v>
          </cell>
          <cell r="G42">
            <v>11041966.755352965</v>
          </cell>
        </row>
        <row r="43">
          <cell r="C43">
            <v>5523045.6960000005</v>
          </cell>
          <cell r="D43">
            <v>96155.742531840006</v>
          </cell>
          <cell r="E43">
            <v>5426889.9534681598</v>
          </cell>
          <cell r="F43">
            <v>307609.98253583151</v>
          </cell>
          <cell r="G43">
            <v>5119279.9709323291</v>
          </cell>
        </row>
        <row r="44">
          <cell r="C44">
            <v>56689246.656000011</v>
          </cell>
          <cell r="D44">
            <v>1071387.8725209543</v>
          </cell>
          <cell r="E44">
            <v>55617858.783479042</v>
          </cell>
          <cell r="F44">
            <v>4679693.0097963363</v>
          </cell>
          <cell r="G44">
            <v>50938165.773682714</v>
          </cell>
        </row>
      </sheetData>
      <sheetData sheetId="5">
        <row r="5">
          <cell r="C5">
            <v>6462062</v>
          </cell>
          <cell r="D5">
            <v>175460.34752007714</v>
          </cell>
          <cell r="E5">
            <v>6286601.6524799224</v>
          </cell>
          <cell r="F5">
            <v>925781.35934481933</v>
          </cell>
          <cell r="G5">
            <v>5360820.2931351028</v>
          </cell>
        </row>
        <row r="6">
          <cell r="C6">
            <v>1672654</v>
          </cell>
          <cell r="D6">
            <v>53971.8</v>
          </cell>
          <cell r="E6">
            <v>1618682.2</v>
          </cell>
          <cell r="F6">
            <v>61237.362044893525</v>
          </cell>
          <cell r="G6">
            <v>1557444.8379551065</v>
          </cell>
        </row>
        <row r="7">
          <cell r="C7">
            <v>2108994</v>
          </cell>
          <cell r="D7">
            <v>62786.919424166117</v>
          </cell>
          <cell r="E7">
            <v>2046207.0805758338</v>
          </cell>
          <cell r="F7">
            <v>132362.31897655281</v>
          </cell>
          <cell r="G7">
            <v>1913844.7615992809</v>
          </cell>
        </row>
        <row r="8">
          <cell r="C8">
            <v>370683</v>
          </cell>
          <cell r="D8">
            <v>605</v>
          </cell>
          <cell r="E8">
            <v>370078</v>
          </cell>
          <cell r="F8">
            <v>1742.1724000720003</v>
          </cell>
          <cell r="G8">
            <v>368335.82759992802</v>
          </cell>
        </row>
        <row r="9">
          <cell r="C9">
            <v>712316</v>
          </cell>
          <cell r="D9">
            <v>1330</v>
          </cell>
          <cell r="E9">
            <v>710986</v>
          </cell>
          <cell r="F9">
            <v>58993.297344431994</v>
          </cell>
          <cell r="G9">
            <v>651992.70265556802</v>
          </cell>
        </row>
        <row r="10">
          <cell r="C10">
            <v>1257241</v>
          </cell>
          <cell r="D10">
            <v>31656.233845722702</v>
          </cell>
          <cell r="E10">
            <v>1225584.7661542774</v>
          </cell>
          <cell r="F10">
            <v>66724.167053367681</v>
          </cell>
          <cell r="G10">
            <v>1158860.5991009097</v>
          </cell>
        </row>
        <row r="11">
          <cell r="C11">
            <v>1523592</v>
          </cell>
          <cell r="D11">
            <v>59184.605389299992</v>
          </cell>
          <cell r="E11">
            <v>1464407.3946107</v>
          </cell>
          <cell r="F11">
            <v>206619.37510714764</v>
          </cell>
          <cell r="G11">
            <v>1257788.0195035522</v>
          </cell>
        </row>
        <row r="12">
          <cell r="C12">
            <v>2983901</v>
          </cell>
          <cell r="D12">
            <v>121911.25410984829</v>
          </cell>
          <cell r="E12">
            <v>2861989.7458901517</v>
          </cell>
          <cell r="F12">
            <v>300695.13808975229</v>
          </cell>
          <cell r="G12">
            <v>2561294.6078003994</v>
          </cell>
        </row>
        <row r="13">
          <cell r="C13">
            <v>2279210</v>
          </cell>
          <cell r="D13">
            <v>32824.042260000017</v>
          </cell>
          <cell r="E13">
            <v>2246385.95774</v>
          </cell>
          <cell r="F13">
            <v>108176.03868076579</v>
          </cell>
          <cell r="G13">
            <v>2138209.9190592342</v>
          </cell>
        </row>
        <row r="14">
          <cell r="C14">
            <v>382842</v>
          </cell>
          <cell r="D14">
            <v>0</v>
          </cell>
          <cell r="E14">
            <v>382842</v>
          </cell>
          <cell r="F14">
            <v>22150.334698736508</v>
          </cell>
          <cell r="G14">
            <v>360691.66530126351</v>
          </cell>
        </row>
        <row r="15">
          <cell r="C15">
            <v>3154174</v>
          </cell>
          <cell r="D15">
            <v>7399</v>
          </cell>
          <cell r="E15">
            <v>3146775</v>
          </cell>
          <cell r="F15">
            <v>188036.09749658883</v>
          </cell>
          <cell r="G15">
            <v>2958738.9025034113</v>
          </cell>
        </row>
        <row r="16">
          <cell r="C16">
            <v>3436026</v>
          </cell>
          <cell r="D16">
            <v>35720</v>
          </cell>
          <cell r="E16">
            <v>3400306</v>
          </cell>
          <cell r="F16">
            <v>308318.67252469971</v>
          </cell>
          <cell r="G16">
            <v>3091987.3274753001</v>
          </cell>
        </row>
        <row r="17">
          <cell r="C17">
            <v>4565666</v>
          </cell>
          <cell r="D17">
            <v>151271.11943999998</v>
          </cell>
          <cell r="E17">
            <v>4414394.8805600004</v>
          </cell>
          <cell r="F17">
            <v>413060.39599368279</v>
          </cell>
          <cell r="G17">
            <v>4001334.4845663179</v>
          </cell>
        </row>
        <row r="18">
          <cell r="C18">
            <v>1072933</v>
          </cell>
          <cell r="D18">
            <v>3943.2959999999998</v>
          </cell>
          <cell r="E18">
            <v>1068989.7039999999</v>
          </cell>
          <cell r="F18">
            <v>21744.314810710785</v>
          </cell>
          <cell r="G18">
            <v>1047245.3891892892</v>
          </cell>
        </row>
        <row r="19">
          <cell r="C19">
            <v>1729345</v>
          </cell>
          <cell r="D19">
            <v>1988</v>
          </cell>
          <cell r="E19">
            <v>1727357</v>
          </cell>
          <cell r="F19">
            <v>98371.087984342957</v>
          </cell>
          <cell r="G19">
            <v>1628985.9120156569</v>
          </cell>
        </row>
        <row r="20">
          <cell r="C20">
            <v>1667145</v>
          </cell>
          <cell r="D20">
            <v>3892</v>
          </cell>
          <cell r="E20">
            <v>1663253</v>
          </cell>
          <cell r="F20">
            <v>133024.05382167242</v>
          </cell>
          <cell r="G20">
            <v>1530228.9461783275</v>
          </cell>
        </row>
        <row r="21">
          <cell r="C21">
            <v>1400726</v>
          </cell>
          <cell r="D21">
            <v>4147</v>
          </cell>
          <cell r="E21">
            <v>1396579</v>
          </cell>
          <cell r="F21">
            <v>64737.44316760583</v>
          </cell>
          <cell r="G21">
            <v>1331841.5568323941</v>
          </cell>
        </row>
        <row r="22">
          <cell r="C22">
            <v>1521466</v>
          </cell>
          <cell r="D22">
            <v>27493</v>
          </cell>
          <cell r="E22">
            <v>1493973</v>
          </cell>
          <cell r="F22">
            <v>241109.11778721889</v>
          </cell>
          <cell r="G22">
            <v>1252863.8822127811</v>
          </cell>
        </row>
        <row r="23">
          <cell r="C23">
            <v>92120</v>
          </cell>
          <cell r="D23">
            <v>0</v>
          </cell>
          <cell r="E23">
            <v>92120</v>
          </cell>
          <cell r="F23">
            <v>251.67054066183491</v>
          </cell>
          <cell r="G23">
            <v>91868.329459338158</v>
          </cell>
        </row>
        <row r="24">
          <cell r="C24">
            <v>848082</v>
          </cell>
          <cell r="D24">
            <v>2983.68</v>
          </cell>
          <cell r="E24">
            <v>845098.32</v>
          </cell>
          <cell r="F24">
            <v>21335.427732008004</v>
          </cell>
          <cell r="G24">
            <v>823762.89226799191</v>
          </cell>
        </row>
        <row r="25">
          <cell r="C25">
            <v>1949847</v>
          </cell>
          <cell r="D25">
            <v>8410.7520000000004</v>
          </cell>
          <cell r="E25">
            <v>1941436.2479999999</v>
          </cell>
          <cell r="F25">
            <v>151267.23947484622</v>
          </cell>
          <cell r="G25">
            <v>1790169.0085251536</v>
          </cell>
        </row>
        <row r="26">
          <cell r="C26">
            <v>6193803</v>
          </cell>
          <cell r="D26">
            <v>182472.19200000001</v>
          </cell>
          <cell r="E26">
            <v>6011330.8080000002</v>
          </cell>
          <cell r="F26">
            <v>751815.32605689368</v>
          </cell>
          <cell r="G26">
            <v>5259515.4819431063</v>
          </cell>
        </row>
        <row r="27">
          <cell r="C27">
            <v>1022174</v>
          </cell>
          <cell r="D27">
            <v>3427.2</v>
          </cell>
          <cell r="E27">
            <v>1018746.8</v>
          </cell>
          <cell r="F27">
            <v>22244.954801313601</v>
          </cell>
          <cell r="G27">
            <v>996501.84519868647</v>
          </cell>
        </row>
        <row r="28">
          <cell r="C28">
            <v>2128645</v>
          </cell>
          <cell r="D28">
            <v>2354.6880000000001</v>
          </cell>
          <cell r="E28">
            <v>2126290.3119999999</v>
          </cell>
          <cell r="F28">
            <v>125283.52382846785</v>
          </cell>
          <cell r="G28">
            <v>2001006.7881715321</v>
          </cell>
        </row>
        <row r="29">
          <cell r="C29">
            <v>388967</v>
          </cell>
          <cell r="D29">
            <v>0</v>
          </cell>
          <cell r="E29">
            <v>388967</v>
          </cell>
          <cell r="F29">
            <v>5871.4124917299205</v>
          </cell>
          <cell r="G29">
            <v>383095.58750827005</v>
          </cell>
        </row>
        <row r="30">
          <cell r="C30">
            <v>3847915</v>
          </cell>
          <cell r="D30">
            <v>94775.442531840003</v>
          </cell>
          <cell r="E30">
            <v>3753139.5574681601</v>
          </cell>
          <cell r="F30">
            <v>270917.34062688204</v>
          </cell>
          <cell r="G30">
            <v>3482222.2168412781</v>
          </cell>
        </row>
        <row r="31">
          <cell r="C31">
            <v>878139</v>
          </cell>
          <cell r="D31">
            <v>1380.3</v>
          </cell>
          <cell r="E31">
            <v>876758.7</v>
          </cell>
          <cell r="F31">
            <v>35467.246127361293</v>
          </cell>
          <cell r="G31">
            <v>841291.45387263864</v>
          </cell>
        </row>
        <row r="32">
          <cell r="C32">
            <v>245853</v>
          </cell>
          <cell r="D32">
            <v>0</v>
          </cell>
          <cell r="E32">
            <v>245853</v>
          </cell>
          <cell r="F32">
            <v>560.07975013214423</v>
          </cell>
          <cell r="G32">
            <v>245292.92024986786</v>
          </cell>
        </row>
        <row r="37">
          <cell r="C37">
            <v>55896521</v>
          </cell>
          <cell r="D37">
            <v>1071387.8725209541</v>
          </cell>
          <cell r="E37">
            <v>54825133.127479047</v>
          </cell>
          <cell r="F37">
            <v>4737896.9687573584</v>
          </cell>
          <cell r="G37">
            <v>50087236.158721685</v>
          </cell>
        </row>
        <row r="39">
          <cell r="C39">
            <v>19753495</v>
          </cell>
          <cell r="D39">
            <v>539730.20254911424</v>
          </cell>
          <cell r="E39">
            <v>19213764.797450885</v>
          </cell>
          <cell r="F39">
            <v>1884481.5637405396</v>
          </cell>
          <cell r="G39">
            <v>17329283.233710345</v>
          </cell>
        </row>
        <row r="40">
          <cell r="C40">
            <v>6590200</v>
          </cell>
          <cell r="D40">
            <v>43119</v>
          </cell>
          <cell r="E40">
            <v>6547081</v>
          </cell>
          <cell r="F40">
            <v>496354.77002128854</v>
          </cell>
          <cell r="G40">
            <v>6050726.2299787113</v>
          </cell>
        </row>
        <row r="41">
          <cell r="C41">
            <v>12049401</v>
          </cell>
          <cell r="D41">
            <v>192734.41543999998</v>
          </cell>
          <cell r="E41">
            <v>11856666.584559999</v>
          </cell>
          <cell r="F41">
            <v>972298.08410589548</v>
          </cell>
          <cell r="G41">
            <v>10884368.500454104</v>
          </cell>
        </row>
        <row r="42">
          <cell r="C42">
            <v>12142551</v>
          </cell>
          <cell r="D42">
            <v>199648.51200000002</v>
          </cell>
          <cell r="E42">
            <v>11942902.488000002</v>
          </cell>
          <cell r="F42">
            <v>1071946.4718935294</v>
          </cell>
          <cell r="G42">
            <v>10870956.01610647</v>
          </cell>
        </row>
        <row r="43">
          <cell r="C43">
            <v>5360874</v>
          </cell>
          <cell r="D43">
            <v>96155.742531840006</v>
          </cell>
          <cell r="E43">
            <v>5264718.2574681602</v>
          </cell>
          <cell r="F43">
            <v>312816.07899610547</v>
          </cell>
          <cell r="G43">
            <v>4951902.1784720551</v>
          </cell>
        </row>
        <row r="44">
          <cell r="C44">
            <v>55896521</v>
          </cell>
          <cell r="D44">
            <v>1071387.8725209543</v>
          </cell>
          <cell r="E44">
            <v>54825133.127479047</v>
          </cell>
          <cell r="F44">
            <v>4737896.9687573574</v>
          </cell>
          <cell r="G44">
            <v>50087236.158721685</v>
          </cell>
        </row>
      </sheetData>
      <sheetData sheetId="6"/>
      <sheetData sheetId="7">
        <row r="5">
          <cell r="C5">
            <v>4030308</v>
          </cell>
          <cell r="D5">
            <v>2332223</v>
          </cell>
          <cell r="E5">
            <v>6362531</v>
          </cell>
          <cell r="F5">
            <v>674575</v>
          </cell>
          <cell r="G5">
            <v>-24020</v>
          </cell>
          <cell r="H5">
            <v>5711976</v>
          </cell>
        </row>
        <row r="6">
          <cell r="C6">
            <v>1220831</v>
          </cell>
          <cell r="D6">
            <v>618098</v>
          </cell>
          <cell r="E6">
            <v>1838929</v>
          </cell>
          <cell r="F6">
            <v>38972</v>
          </cell>
          <cell r="G6">
            <v>-9600</v>
          </cell>
          <cell r="H6">
            <v>1809557</v>
          </cell>
        </row>
        <row r="7">
          <cell r="C7">
            <v>1574400</v>
          </cell>
          <cell r="D7">
            <v>724508</v>
          </cell>
          <cell r="E7">
            <v>2298908</v>
          </cell>
          <cell r="F7">
            <v>78133</v>
          </cell>
          <cell r="G7">
            <v>-14353</v>
          </cell>
          <cell r="H7">
            <v>2235128</v>
          </cell>
        </row>
        <row r="8">
          <cell r="C8">
            <v>284715</v>
          </cell>
          <cell r="D8">
            <v>103023</v>
          </cell>
          <cell r="E8">
            <v>387738</v>
          </cell>
          <cell r="F8">
            <v>113</v>
          </cell>
          <cell r="G8">
            <v>-2235</v>
          </cell>
          <cell r="H8">
            <v>389860</v>
          </cell>
        </row>
        <row r="9">
          <cell r="C9">
            <v>486009</v>
          </cell>
          <cell r="D9">
            <v>250363</v>
          </cell>
          <cell r="E9">
            <v>736372</v>
          </cell>
          <cell r="F9">
            <v>13492</v>
          </cell>
          <cell r="G9">
            <v>-3811</v>
          </cell>
          <cell r="H9">
            <v>726691</v>
          </cell>
        </row>
        <row r="10">
          <cell r="C10">
            <v>799819</v>
          </cell>
          <cell r="D10">
            <v>645170</v>
          </cell>
          <cell r="E10">
            <v>1444989</v>
          </cell>
          <cell r="F10">
            <v>36952</v>
          </cell>
          <cell r="G10">
            <v>-12979</v>
          </cell>
          <cell r="H10">
            <v>1421016</v>
          </cell>
        </row>
        <row r="11">
          <cell r="C11">
            <v>823611</v>
          </cell>
          <cell r="D11">
            <v>700153</v>
          </cell>
          <cell r="E11">
            <v>1523764</v>
          </cell>
          <cell r="F11">
            <v>23486</v>
          </cell>
          <cell r="G11">
            <v>-8984</v>
          </cell>
          <cell r="H11">
            <v>1509262</v>
          </cell>
        </row>
        <row r="12">
          <cell r="C12">
            <v>1784253</v>
          </cell>
          <cell r="D12">
            <v>1656365</v>
          </cell>
          <cell r="E12">
            <v>3440618</v>
          </cell>
          <cell r="F12">
            <v>460157</v>
          </cell>
          <cell r="G12">
            <v>-13031</v>
          </cell>
          <cell r="H12">
            <v>2993492</v>
          </cell>
        </row>
        <row r="13">
          <cell r="C13">
            <v>1796781</v>
          </cell>
          <cell r="D13">
            <v>918296</v>
          </cell>
          <cell r="E13">
            <v>2715077</v>
          </cell>
          <cell r="F13">
            <v>128001</v>
          </cell>
          <cell r="G13">
            <v>-14180</v>
          </cell>
          <cell r="H13">
            <v>2601256</v>
          </cell>
        </row>
        <row r="14">
          <cell r="C14">
            <v>187114</v>
          </cell>
          <cell r="D14">
            <v>130384</v>
          </cell>
          <cell r="E14">
            <v>317498</v>
          </cell>
          <cell r="F14">
            <v>15744</v>
          </cell>
          <cell r="G14">
            <v>-1464</v>
          </cell>
          <cell r="H14">
            <v>303218</v>
          </cell>
        </row>
        <row r="15">
          <cell r="C15">
            <v>2037225</v>
          </cell>
          <cell r="D15">
            <v>1254350</v>
          </cell>
          <cell r="E15">
            <v>3291575</v>
          </cell>
          <cell r="F15">
            <v>238487</v>
          </cell>
          <cell r="G15">
            <v>-43176</v>
          </cell>
          <cell r="H15">
            <v>3096264</v>
          </cell>
        </row>
        <row r="16">
          <cell r="C16">
            <v>2401094</v>
          </cell>
          <cell r="D16">
            <v>1560858</v>
          </cell>
          <cell r="E16">
            <v>3961952</v>
          </cell>
          <cell r="F16">
            <v>252546</v>
          </cell>
          <cell r="G16">
            <v>-46997</v>
          </cell>
          <cell r="H16">
            <v>3756403</v>
          </cell>
        </row>
        <row r="17">
          <cell r="C17">
            <v>2642522</v>
          </cell>
          <cell r="D17">
            <v>2144613</v>
          </cell>
          <cell r="E17">
            <v>4787135</v>
          </cell>
          <cell r="F17">
            <v>464108</v>
          </cell>
          <cell r="G17">
            <v>1778</v>
          </cell>
          <cell r="H17">
            <v>4321249</v>
          </cell>
        </row>
        <row r="18">
          <cell r="C18">
            <v>817150</v>
          </cell>
          <cell r="D18">
            <v>474812</v>
          </cell>
          <cell r="E18">
            <v>1291962</v>
          </cell>
          <cell r="F18">
            <v>16987</v>
          </cell>
          <cell r="G18">
            <v>37901</v>
          </cell>
          <cell r="H18">
            <v>1237074</v>
          </cell>
        </row>
        <row r="19">
          <cell r="C19">
            <v>1036351</v>
          </cell>
          <cell r="D19">
            <v>990920</v>
          </cell>
          <cell r="E19">
            <v>2027271</v>
          </cell>
          <cell r="F19">
            <v>226153</v>
          </cell>
          <cell r="G19">
            <v>29502</v>
          </cell>
          <cell r="H19">
            <v>1771616</v>
          </cell>
        </row>
        <row r="20">
          <cell r="C20">
            <v>1049007</v>
          </cell>
          <cell r="D20">
            <v>824059</v>
          </cell>
          <cell r="E20">
            <v>1873066</v>
          </cell>
          <cell r="F20">
            <v>148904</v>
          </cell>
          <cell r="G20">
            <v>-8235</v>
          </cell>
          <cell r="H20">
            <v>1732397</v>
          </cell>
        </row>
        <row r="21">
          <cell r="C21">
            <v>947889</v>
          </cell>
          <cell r="D21">
            <v>574174</v>
          </cell>
          <cell r="E21">
            <v>1522063</v>
          </cell>
          <cell r="F21">
            <v>27885</v>
          </cell>
          <cell r="G21">
            <v>-7467</v>
          </cell>
          <cell r="H21">
            <v>1501645</v>
          </cell>
        </row>
        <row r="22">
          <cell r="C22">
            <v>739500</v>
          </cell>
          <cell r="D22">
            <v>1211351</v>
          </cell>
          <cell r="E22">
            <v>1950851</v>
          </cell>
          <cell r="F22">
            <v>319787</v>
          </cell>
          <cell r="G22">
            <v>13553</v>
          </cell>
          <cell r="H22">
            <v>1617511</v>
          </cell>
        </row>
        <row r="23">
          <cell r="C23">
            <v>72930</v>
          </cell>
          <cell r="D23">
            <v>55354</v>
          </cell>
          <cell r="E23">
            <v>128284</v>
          </cell>
          <cell r="F23">
            <v>0</v>
          </cell>
          <cell r="G23">
            <v>-563</v>
          </cell>
          <cell r="H23">
            <v>128847</v>
          </cell>
        </row>
        <row r="24">
          <cell r="C24">
            <v>595569</v>
          </cell>
          <cell r="D24">
            <v>395308</v>
          </cell>
          <cell r="E24">
            <v>990877</v>
          </cell>
          <cell r="F24">
            <v>5335</v>
          </cell>
          <cell r="G24">
            <v>-4642</v>
          </cell>
          <cell r="H24">
            <v>990184</v>
          </cell>
        </row>
        <row r="25">
          <cell r="C25">
            <v>1296788</v>
          </cell>
          <cell r="D25">
            <v>902946</v>
          </cell>
          <cell r="E25">
            <v>2199734</v>
          </cell>
          <cell r="F25">
            <v>135063</v>
          </cell>
          <cell r="G25">
            <v>48463</v>
          </cell>
          <cell r="H25">
            <v>2016208</v>
          </cell>
        </row>
        <row r="26">
          <cell r="C26">
            <v>3852702</v>
          </cell>
          <cell r="D26">
            <v>2330076</v>
          </cell>
          <cell r="E26">
            <v>6182778</v>
          </cell>
          <cell r="F26">
            <v>399242</v>
          </cell>
          <cell r="G26">
            <v>94055</v>
          </cell>
          <cell r="H26">
            <v>5689481</v>
          </cell>
        </row>
        <row r="27">
          <cell r="C27">
            <v>768397</v>
          </cell>
          <cell r="D27">
            <v>446087</v>
          </cell>
          <cell r="E27">
            <v>1214484</v>
          </cell>
          <cell r="F27">
            <v>10913</v>
          </cell>
          <cell r="G27">
            <v>-2713</v>
          </cell>
          <cell r="H27">
            <v>1206284</v>
          </cell>
        </row>
        <row r="28">
          <cell r="C28">
            <v>1504322</v>
          </cell>
          <cell r="D28">
            <v>1059294</v>
          </cell>
          <cell r="E28">
            <v>2563616</v>
          </cell>
          <cell r="F28">
            <v>161624</v>
          </cell>
          <cell r="G28">
            <v>4542</v>
          </cell>
          <cell r="H28">
            <v>2397450</v>
          </cell>
        </row>
        <row r="29">
          <cell r="C29">
            <v>238062</v>
          </cell>
          <cell r="D29">
            <v>123107</v>
          </cell>
          <cell r="E29">
            <v>361169</v>
          </cell>
          <cell r="F29">
            <v>1186</v>
          </cell>
          <cell r="G29">
            <v>-2622</v>
          </cell>
          <cell r="H29">
            <v>362605</v>
          </cell>
        </row>
        <row r="30">
          <cell r="C30">
            <v>2382647</v>
          </cell>
          <cell r="D30">
            <v>1588711</v>
          </cell>
          <cell r="E30">
            <v>3971358</v>
          </cell>
          <cell r="F30">
            <v>211546</v>
          </cell>
          <cell r="G30">
            <v>-2238</v>
          </cell>
          <cell r="H30">
            <v>3762050</v>
          </cell>
        </row>
        <row r="31">
          <cell r="C31">
            <v>641942</v>
          </cell>
          <cell r="D31">
            <v>319798</v>
          </cell>
          <cell r="E31">
            <v>961740</v>
          </cell>
          <cell r="F31">
            <v>48995</v>
          </cell>
          <cell r="G31">
            <v>-5056</v>
          </cell>
          <cell r="H31">
            <v>917801</v>
          </cell>
        </row>
        <row r="32">
          <cell r="C32">
            <v>181895</v>
          </cell>
          <cell r="D32">
            <v>48424</v>
          </cell>
          <cell r="E32">
            <v>230319</v>
          </cell>
          <cell r="F32">
            <v>260</v>
          </cell>
          <cell r="G32">
            <v>-1425</v>
          </cell>
          <cell r="H32">
            <v>231484</v>
          </cell>
        </row>
        <row r="37">
          <cell r="C37">
            <v>36193833</v>
          </cell>
          <cell r="D37">
            <v>24382825</v>
          </cell>
          <cell r="E37">
            <v>60576658</v>
          </cell>
          <cell r="F37">
            <v>4138646</v>
          </cell>
          <cell r="G37">
            <v>0</v>
          </cell>
          <cell r="H37">
            <v>56438009</v>
          </cell>
        </row>
        <row r="39">
          <cell r="C39">
            <v>12987841</v>
          </cell>
          <cell r="D39">
            <v>8078583</v>
          </cell>
          <cell r="E39">
            <v>21066424</v>
          </cell>
          <cell r="F39">
            <v>1469625</v>
          </cell>
          <cell r="G39">
            <v>-104657</v>
          </cell>
          <cell r="H39">
            <v>19701456</v>
          </cell>
        </row>
        <row r="40">
          <cell r="C40">
            <v>4438319</v>
          </cell>
          <cell r="D40">
            <v>2815208</v>
          </cell>
          <cell r="E40">
            <v>7253527</v>
          </cell>
          <cell r="F40">
            <v>491033</v>
          </cell>
          <cell r="G40">
            <v>-90173</v>
          </cell>
          <cell r="H40">
            <v>6852667</v>
          </cell>
        </row>
        <row r="41">
          <cell r="C41">
            <v>7305349</v>
          </cell>
          <cell r="D41">
            <v>6275283</v>
          </cell>
          <cell r="E41">
            <v>13580632</v>
          </cell>
          <cell r="F41">
            <v>1203824</v>
          </cell>
          <cell r="G41">
            <v>66469</v>
          </cell>
          <cell r="H41">
            <v>12310339</v>
          </cell>
        </row>
        <row r="42">
          <cell r="C42">
            <v>8017778</v>
          </cell>
          <cell r="D42">
            <v>5133711</v>
          </cell>
          <cell r="E42">
            <v>13151489</v>
          </cell>
          <cell r="F42">
            <v>712177</v>
          </cell>
          <cell r="G42">
            <v>139705</v>
          </cell>
          <cell r="H42">
            <v>12299607</v>
          </cell>
        </row>
        <row r="43">
          <cell r="C43">
            <v>3444546</v>
          </cell>
          <cell r="D43">
            <v>2080040</v>
          </cell>
          <cell r="E43">
            <v>5524586</v>
          </cell>
          <cell r="F43">
            <v>261987</v>
          </cell>
          <cell r="G43">
            <v>-11341</v>
          </cell>
          <cell r="H43">
            <v>5273940</v>
          </cell>
        </row>
        <row r="44">
          <cell r="C44">
            <v>36193833</v>
          </cell>
          <cell r="D44">
            <v>24382825</v>
          </cell>
          <cell r="E44">
            <v>60576658</v>
          </cell>
          <cell r="F44">
            <v>4138646</v>
          </cell>
          <cell r="G44">
            <v>0</v>
          </cell>
          <cell r="H44">
            <v>56438009</v>
          </cell>
        </row>
      </sheetData>
      <sheetData sheetId="8">
        <row r="5">
          <cell r="C5">
            <v>4172169</v>
          </cell>
          <cell r="D5">
            <v>2539410</v>
          </cell>
          <cell r="E5">
            <v>6711579</v>
          </cell>
          <cell r="F5">
            <v>748798</v>
          </cell>
          <cell r="G5">
            <v>-22815</v>
          </cell>
          <cell r="I5">
            <v>5985596</v>
          </cell>
        </row>
        <row r="6">
          <cell r="C6">
            <v>1262853</v>
          </cell>
          <cell r="D6">
            <v>626502</v>
          </cell>
          <cell r="E6">
            <v>1889355</v>
          </cell>
          <cell r="F6">
            <v>48876</v>
          </cell>
          <cell r="G6">
            <v>-7381</v>
          </cell>
          <cell r="I6">
            <v>1847860</v>
          </cell>
        </row>
        <row r="7">
          <cell r="C7">
            <v>1619488</v>
          </cell>
          <cell r="D7">
            <v>800199</v>
          </cell>
          <cell r="E7">
            <v>2419687</v>
          </cell>
          <cell r="F7">
            <v>94906</v>
          </cell>
          <cell r="G7">
            <v>-9092</v>
          </cell>
          <cell r="I7">
            <v>2333873</v>
          </cell>
        </row>
        <row r="8">
          <cell r="C8">
            <v>290021</v>
          </cell>
          <cell r="D8">
            <v>102902</v>
          </cell>
          <cell r="E8">
            <v>392923</v>
          </cell>
          <cell r="F8">
            <v>1102</v>
          </cell>
          <cell r="G8">
            <v>-1696</v>
          </cell>
          <cell r="I8">
            <v>393517</v>
          </cell>
        </row>
        <row r="9">
          <cell r="C9">
            <v>482578</v>
          </cell>
          <cell r="D9">
            <v>353087</v>
          </cell>
          <cell r="E9">
            <v>835665</v>
          </cell>
          <cell r="F9">
            <v>85811</v>
          </cell>
          <cell r="G9">
            <v>-2815</v>
          </cell>
          <cell r="I9">
            <v>758362.37899999996</v>
          </cell>
        </row>
        <row r="10">
          <cell r="C10">
            <v>756835</v>
          </cell>
          <cell r="D10">
            <v>615447</v>
          </cell>
          <cell r="E10">
            <v>1372282</v>
          </cell>
          <cell r="F10">
            <v>105602</v>
          </cell>
          <cell r="G10">
            <v>-6869</v>
          </cell>
          <cell r="I10">
            <v>1273549</v>
          </cell>
        </row>
        <row r="11">
          <cell r="C11">
            <v>855612</v>
          </cell>
          <cell r="D11">
            <v>814338</v>
          </cell>
          <cell r="E11">
            <v>1669950</v>
          </cell>
          <cell r="F11">
            <v>80378</v>
          </cell>
          <cell r="G11">
            <v>-3030</v>
          </cell>
          <cell r="I11">
            <v>1592602</v>
          </cell>
        </row>
        <row r="12">
          <cell r="C12">
            <v>1985800</v>
          </cell>
          <cell r="D12">
            <v>1821718</v>
          </cell>
          <cell r="E12">
            <v>3807518</v>
          </cell>
          <cell r="F12">
            <v>540430</v>
          </cell>
          <cell r="G12">
            <v>-11337</v>
          </cell>
          <cell r="I12">
            <v>3279905.7680000002</v>
          </cell>
        </row>
        <row r="13">
          <cell r="C13">
            <v>1599952</v>
          </cell>
          <cell r="D13">
            <v>948957</v>
          </cell>
          <cell r="E13">
            <v>2548909</v>
          </cell>
          <cell r="F13">
            <v>187016</v>
          </cell>
          <cell r="G13">
            <v>-9402</v>
          </cell>
          <cell r="I13">
            <v>2372793.6919999998</v>
          </cell>
        </row>
        <row r="14">
          <cell r="C14">
            <v>190050</v>
          </cell>
          <cell r="D14">
            <v>135648</v>
          </cell>
          <cell r="E14">
            <v>325698</v>
          </cell>
          <cell r="F14">
            <v>16369</v>
          </cell>
          <cell r="G14">
            <v>-1104</v>
          </cell>
          <cell r="I14">
            <v>315019.16700000002</v>
          </cell>
        </row>
        <row r="15">
          <cell r="C15">
            <v>2124860</v>
          </cell>
          <cell r="D15">
            <v>1350031</v>
          </cell>
          <cell r="E15">
            <v>3474891</v>
          </cell>
          <cell r="F15">
            <v>284176</v>
          </cell>
          <cell r="G15">
            <v>-47062</v>
          </cell>
          <cell r="I15">
            <v>3237777</v>
          </cell>
        </row>
        <row r="16">
          <cell r="C16">
            <v>2425567</v>
          </cell>
          <cell r="D16">
            <v>1699889</v>
          </cell>
          <cell r="E16">
            <v>4125456</v>
          </cell>
          <cell r="F16">
            <v>335674</v>
          </cell>
          <cell r="G16">
            <v>-48074</v>
          </cell>
          <cell r="I16">
            <v>3837856</v>
          </cell>
        </row>
        <row r="17">
          <cell r="C17">
            <v>2894136</v>
          </cell>
          <cell r="D17">
            <v>2451857</v>
          </cell>
          <cell r="E17">
            <v>5345993</v>
          </cell>
          <cell r="F17">
            <v>502730</v>
          </cell>
          <cell r="G17">
            <v>8714</v>
          </cell>
          <cell r="I17">
            <v>4834549</v>
          </cell>
        </row>
        <row r="18">
          <cell r="C18">
            <v>796689</v>
          </cell>
          <cell r="D18">
            <v>462946</v>
          </cell>
          <cell r="E18">
            <v>1259635</v>
          </cell>
          <cell r="F18">
            <v>19273</v>
          </cell>
          <cell r="G18">
            <v>40088</v>
          </cell>
          <cell r="I18">
            <v>1200274</v>
          </cell>
        </row>
        <row r="19">
          <cell r="C19">
            <v>1032308</v>
          </cell>
          <cell r="D19">
            <v>985920</v>
          </cell>
          <cell r="E19">
            <v>2018228</v>
          </cell>
          <cell r="F19">
            <v>142877</v>
          </cell>
          <cell r="G19">
            <v>31479</v>
          </cell>
          <cell r="I19">
            <v>1843872</v>
          </cell>
        </row>
        <row r="20">
          <cell r="C20">
            <v>1043869</v>
          </cell>
          <cell r="D20">
            <v>914999</v>
          </cell>
          <cell r="E20">
            <v>1958868</v>
          </cell>
          <cell r="F20">
            <v>166501</v>
          </cell>
          <cell r="G20">
            <v>-6091</v>
          </cell>
          <cell r="I20">
            <v>1798458</v>
          </cell>
        </row>
        <row r="21">
          <cell r="C21">
            <v>964347</v>
          </cell>
          <cell r="D21">
            <v>644687</v>
          </cell>
          <cell r="E21">
            <v>1609034</v>
          </cell>
          <cell r="F21">
            <v>27182</v>
          </cell>
          <cell r="G21">
            <v>-5633</v>
          </cell>
          <cell r="I21">
            <v>1587485</v>
          </cell>
        </row>
        <row r="22">
          <cell r="C22">
            <v>731862</v>
          </cell>
          <cell r="D22">
            <v>1313878</v>
          </cell>
          <cell r="E22">
            <v>2045740</v>
          </cell>
          <cell r="F22">
            <v>326783</v>
          </cell>
          <cell r="G22">
            <v>-3900</v>
          </cell>
          <cell r="I22">
            <v>1722857</v>
          </cell>
        </row>
        <row r="23">
          <cell r="C23">
            <v>68896</v>
          </cell>
          <cell r="D23">
            <v>96236</v>
          </cell>
          <cell r="E23">
            <v>165132</v>
          </cell>
          <cell r="F23">
            <v>0</v>
          </cell>
          <cell r="G23">
            <v>-401</v>
          </cell>
          <cell r="I23">
            <v>165533</v>
          </cell>
        </row>
        <row r="24">
          <cell r="C24">
            <v>636560</v>
          </cell>
          <cell r="D24">
            <v>434087</v>
          </cell>
          <cell r="E24">
            <v>1070647</v>
          </cell>
          <cell r="F24">
            <v>23019</v>
          </cell>
          <cell r="G24">
            <v>-3678</v>
          </cell>
          <cell r="I24">
            <v>1051306</v>
          </cell>
        </row>
        <row r="25">
          <cell r="C25">
            <v>1227521</v>
          </cell>
          <cell r="D25">
            <v>984429</v>
          </cell>
          <cell r="E25">
            <v>2211950</v>
          </cell>
          <cell r="F25">
            <v>177504</v>
          </cell>
          <cell r="G25">
            <v>14367</v>
          </cell>
          <cell r="I25">
            <v>2059305.504</v>
          </cell>
        </row>
        <row r="26">
          <cell r="C26">
            <v>3958382</v>
          </cell>
          <cell r="D26">
            <v>2626669</v>
          </cell>
          <cell r="E26">
            <v>6585051</v>
          </cell>
          <cell r="F26">
            <v>567955</v>
          </cell>
          <cell r="G26">
            <v>108909</v>
          </cell>
          <cell r="I26">
            <v>5941467.5099999998</v>
          </cell>
        </row>
        <row r="27">
          <cell r="C27">
            <v>756398</v>
          </cell>
          <cell r="D27">
            <v>496421</v>
          </cell>
          <cell r="E27">
            <v>1252819</v>
          </cell>
          <cell r="F27">
            <v>18557</v>
          </cell>
          <cell r="G27">
            <v>-4423</v>
          </cell>
          <cell r="I27">
            <v>1240066.463</v>
          </cell>
        </row>
        <row r="28">
          <cell r="C28">
            <v>1402780</v>
          </cell>
          <cell r="D28">
            <v>1001295</v>
          </cell>
          <cell r="E28">
            <v>2404075</v>
          </cell>
          <cell r="F28">
            <v>149612</v>
          </cell>
          <cell r="G28">
            <v>3017</v>
          </cell>
          <cell r="I28">
            <v>2251446</v>
          </cell>
        </row>
        <row r="29">
          <cell r="C29">
            <v>239971</v>
          </cell>
          <cell r="D29">
            <v>136923</v>
          </cell>
          <cell r="E29">
            <v>376894</v>
          </cell>
          <cell r="F29">
            <v>2587</v>
          </cell>
          <cell r="G29">
            <v>-2620</v>
          </cell>
          <cell r="I29">
            <v>376927</v>
          </cell>
        </row>
        <row r="30">
          <cell r="C30">
            <v>2397373</v>
          </cell>
          <cell r="D30">
            <v>1811355</v>
          </cell>
          <cell r="E30">
            <v>4208728</v>
          </cell>
          <cell r="F30">
            <v>312482</v>
          </cell>
          <cell r="G30">
            <v>-4076</v>
          </cell>
          <cell r="I30">
            <v>3908048.858</v>
          </cell>
        </row>
        <row r="31">
          <cell r="C31">
            <v>661367</v>
          </cell>
          <cell r="D31">
            <v>383156</v>
          </cell>
          <cell r="E31">
            <v>1044523</v>
          </cell>
          <cell r="F31">
            <v>82739</v>
          </cell>
          <cell r="G31">
            <v>-3852</v>
          </cell>
          <cell r="I31">
            <v>965636</v>
          </cell>
        </row>
        <row r="32">
          <cell r="C32">
            <v>210127</v>
          </cell>
          <cell r="D32">
            <v>51281</v>
          </cell>
          <cell r="E32">
            <v>261408</v>
          </cell>
          <cell r="F32">
            <v>203</v>
          </cell>
          <cell r="G32">
            <v>-1223</v>
          </cell>
          <cell r="I32">
            <v>262428</v>
          </cell>
        </row>
        <row r="37">
          <cell r="C37">
            <v>36788371</v>
          </cell>
          <cell r="D37">
            <v>26604267</v>
          </cell>
          <cell r="E37">
            <v>63392638</v>
          </cell>
          <cell r="F37">
            <v>5049142</v>
          </cell>
          <cell r="G37">
            <v>0</v>
          </cell>
          <cell r="I37">
            <v>58438370.340999998</v>
          </cell>
        </row>
        <row r="39">
          <cell r="C39">
            <v>13215358</v>
          </cell>
          <cell r="D39">
            <v>8758208</v>
          </cell>
          <cell r="E39">
            <v>21973566</v>
          </cell>
          <cell r="F39">
            <v>1909288</v>
          </cell>
          <cell r="G39">
            <v>-75541</v>
          </cell>
          <cell r="I39">
            <v>20153078.006000001</v>
          </cell>
        </row>
        <row r="40">
          <cell r="C40">
            <v>4550427</v>
          </cell>
          <cell r="D40">
            <v>3049920</v>
          </cell>
          <cell r="E40">
            <v>7600347</v>
          </cell>
          <cell r="F40">
            <v>619850</v>
          </cell>
          <cell r="G40">
            <v>-95136</v>
          </cell>
          <cell r="I40">
            <v>7075633</v>
          </cell>
        </row>
        <row r="41">
          <cell r="C41">
            <v>7532107</v>
          </cell>
          <cell r="D41">
            <v>6870523</v>
          </cell>
          <cell r="E41">
            <v>14402630</v>
          </cell>
          <cell r="F41">
            <v>1185346</v>
          </cell>
          <cell r="G41">
            <v>64256</v>
          </cell>
          <cell r="I41">
            <v>13153028</v>
          </cell>
        </row>
        <row r="42">
          <cell r="C42">
            <v>7981641</v>
          </cell>
          <cell r="D42">
            <v>5542901</v>
          </cell>
          <cell r="E42">
            <v>13524542</v>
          </cell>
          <cell r="F42">
            <v>936647</v>
          </cell>
          <cell r="G42">
            <v>118192</v>
          </cell>
          <cell r="I42">
            <v>12543591.476999998</v>
          </cell>
        </row>
        <row r="43">
          <cell r="C43">
            <v>3508838</v>
          </cell>
          <cell r="D43">
            <v>2382715</v>
          </cell>
          <cell r="E43">
            <v>5891553</v>
          </cell>
          <cell r="F43">
            <v>398011</v>
          </cell>
          <cell r="G43">
            <v>-11771</v>
          </cell>
          <cell r="I43">
            <v>5513039.858</v>
          </cell>
        </row>
        <row r="44">
          <cell r="C44">
            <v>36788371</v>
          </cell>
          <cell r="D44">
            <v>26604267</v>
          </cell>
          <cell r="E44">
            <v>63392638</v>
          </cell>
          <cell r="F44">
            <v>5049142</v>
          </cell>
          <cell r="G44">
            <v>0</v>
          </cell>
          <cell r="I44">
            <v>58438370.340999998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1"/>
  <sheetViews>
    <sheetView workbookViewId="0"/>
  </sheetViews>
  <sheetFormatPr defaultRowHeight="12.75" x14ac:dyDescent="0.2"/>
  <cols>
    <col min="1" max="1" width="8.5703125" style="111" customWidth="1"/>
    <col min="2" max="2" width="39.28515625" style="95" customWidth="1"/>
    <col min="3" max="9" width="10" style="95" customWidth="1"/>
    <col min="10" max="10" width="19.28515625" style="95" customWidth="1"/>
    <col min="11" max="11" width="9.85546875" style="95" bestFit="1" customWidth="1"/>
    <col min="12" max="12" width="12.85546875" style="95" bestFit="1" customWidth="1"/>
    <col min="13" max="13" width="9.7109375" style="95" bestFit="1" customWidth="1"/>
    <col min="14" max="14" width="9.140625" style="95"/>
    <col min="15" max="15" width="10.85546875" style="95" customWidth="1"/>
    <col min="16" max="248" width="9.140625" style="95"/>
    <col min="249" max="249" width="8.85546875" style="95" customWidth="1"/>
    <col min="250" max="250" width="38.85546875" style="95" bestFit="1" customWidth="1"/>
    <col min="251" max="254" width="10" style="95" customWidth="1"/>
    <col min="255" max="255" width="9.140625" style="96"/>
  </cols>
  <sheetData>
    <row r="1" spans="1:256" ht="15.75" x14ac:dyDescent="0.25">
      <c r="A1" s="94"/>
      <c r="B1" s="6"/>
      <c r="C1" s="7"/>
      <c r="D1" s="7"/>
      <c r="E1" s="7"/>
      <c r="F1" s="7"/>
      <c r="G1" s="7"/>
      <c r="H1" s="7"/>
      <c r="I1" s="7"/>
      <c r="J1" s="7"/>
      <c r="K1" s="6"/>
    </row>
    <row r="2" spans="1:256" x14ac:dyDescent="0.2">
      <c r="A2" s="27" t="s">
        <v>70</v>
      </c>
      <c r="B2" s="6"/>
      <c r="C2" s="7"/>
      <c r="D2" s="7"/>
      <c r="E2" s="5"/>
      <c r="F2" s="5"/>
      <c r="G2" s="5"/>
      <c r="H2" s="4"/>
      <c r="I2" s="97"/>
      <c r="J2" s="4"/>
      <c r="K2" s="6"/>
    </row>
    <row r="3" spans="1:256" x14ac:dyDescent="0.2">
      <c r="A3" s="27" t="s">
        <v>69</v>
      </c>
      <c r="B3" s="6"/>
      <c r="C3" s="7"/>
      <c r="D3" s="7"/>
      <c r="E3" s="5"/>
      <c r="F3" s="5"/>
      <c r="G3" s="5"/>
      <c r="H3" s="4"/>
      <c r="I3" s="5"/>
      <c r="J3" s="4"/>
      <c r="K3" s="6"/>
      <c r="L3" s="98"/>
      <c r="M3" s="6"/>
      <c r="N3" s="4"/>
      <c r="O3" s="4"/>
      <c r="P3" s="4"/>
      <c r="Q3" s="4"/>
      <c r="R3" s="3"/>
      <c r="S3" s="3"/>
      <c r="IU3" s="95"/>
      <c r="IV3" s="96"/>
    </row>
    <row r="4" spans="1:256" ht="56.25" x14ac:dyDescent="0.2">
      <c r="A4" s="52" t="s">
        <v>20</v>
      </c>
      <c r="B4" s="52" t="s">
        <v>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27</v>
      </c>
      <c r="J4" s="12" t="s">
        <v>29</v>
      </c>
      <c r="K4" s="6"/>
      <c r="L4" s="123"/>
      <c r="M4" s="121"/>
      <c r="N4" s="121"/>
      <c r="O4" s="121"/>
      <c r="P4" s="121"/>
      <c r="Q4" s="124"/>
      <c r="R4" s="121"/>
      <c r="S4" s="121"/>
      <c r="IU4" s="95"/>
      <c r="IV4" s="96"/>
    </row>
    <row r="5" spans="1:256" ht="12.75" customHeight="1" x14ac:dyDescent="0.2">
      <c r="A5" s="99">
        <v>1301</v>
      </c>
      <c r="B5" s="99" t="s">
        <v>1</v>
      </c>
      <c r="C5" s="39">
        <v>4043604</v>
      </c>
      <c r="D5" s="39">
        <v>140172</v>
      </c>
      <c r="E5" s="39">
        <v>78527</v>
      </c>
      <c r="F5" s="39">
        <v>0</v>
      </c>
      <c r="G5" s="39">
        <v>24298</v>
      </c>
      <c r="H5" s="39">
        <v>-2124487</v>
      </c>
      <c r="I5" s="39">
        <v>444</v>
      </c>
      <c r="J5" s="100">
        <f>SUM(C5:E5)-SUM(F5:I5)</f>
        <v>6362048</v>
      </c>
      <c r="K5" s="51"/>
      <c r="L5" s="3"/>
      <c r="M5" s="125"/>
      <c r="N5" s="102"/>
      <c r="O5" s="102"/>
      <c r="P5" s="102"/>
      <c r="Q5" s="102"/>
      <c r="R5" s="102"/>
      <c r="S5" s="126"/>
      <c r="IU5" s="95"/>
      <c r="IV5" s="96"/>
    </row>
    <row r="6" spans="1:256" x14ac:dyDescent="0.2">
      <c r="A6" s="28">
        <v>1309</v>
      </c>
      <c r="B6" s="28" t="s">
        <v>2</v>
      </c>
      <c r="C6" s="39">
        <v>1535670</v>
      </c>
      <c r="D6" s="39">
        <v>40458</v>
      </c>
      <c r="E6" s="39">
        <v>29662</v>
      </c>
      <c r="F6" s="39">
        <v>0</v>
      </c>
      <c r="G6" s="39">
        <v>2963</v>
      </c>
      <c r="H6" s="39">
        <v>-46249</v>
      </c>
      <c r="I6" s="39">
        <v>29525</v>
      </c>
      <c r="J6" s="53">
        <f t="shared" ref="J6:J33" si="0">SUM(C6:E6)-SUM(F6:I6)</f>
        <v>1619551</v>
      </c>
      <c r="K6" s="51"/>
      <c r="L6" s="3"/>
      <c r="M6" s="125"/>
      <c r="N6" s="101"/>
      <c r="O6" s="101"/>
      <c r="P6" s="101"/>
      <c r="Q6" s="101"/>
      <c r="R6" s="102"/>
      <c r="S6" s="126"/>
      <c r="IU6" s="95"/>
      <c r="IV6" s="96"/>
    </row>
    <row r="7" spans="1:256" x14ac:dyDescent="0.2">
      <c r="A7" s="28">
        <v>1330</v>
      </c>
      <c r="B7" s="28" t="s">
        <v>3</v>
      </c>
      <c r="C7" s="39">
        <v>1898150</v>
      </c>
      <c r="D7" s="39">
        <v>52869</v>
      </c>
      <c r="E7" s="39">
        <v>36861</v>
      </c>
      <c r="F7" s="39">
        <v>0</v>
      </c>
      <c r="G7" s="39">
        <v>0</v>
      </c>
      <c r="H7" s="39">
        <v>-132048</v>
      </c>
      <c r="I7" s="39">
        <v>11824</v>
      </c>
      <c r="J7" s="53">
        <f t="shared" si="0"/>
        <v>2108104</v>
      </c>
      <c r="K7" s="51"/>
      <c r="L7" s="3"/>
      <c r="M7" s="125"/>
      <c r="N7" s="101"/>
      <c r="O7" s="101"/>
      <c r="P7" s="101"/>
      <c r="Q7" s="101"/>
      <c r="R7" s="130"/>
      <c r="S7" s="126"/>
      <c r="IU7" s="95"/>
      <c r="IV7" s="96"/>
    </row>
    <row r="8" spans="1:256" x14ac:dyDescent="0.2">
      <c r="A8" s="28">
        <v>1351</v>
      </c>
      <c r="B8" s="28" t="s">
        <v>4</v>
      </c>
      <c r="C8" s="39">
        <v>347877</v>
      </c>
      <c r="D8" s="39">
        <v>8711</v>
      </c>
      <c r="E8" s="39">
        <v>6756</v>
      </c>
      <c r="F8" s="39">
        <v>0</v>
      </c>
      <c r="G8" s="39">
        <v>194</v>
      </c>
      <c r="H8" s="39">
        <v>2382</v>
      </c>
      <c r="I8" s="39">
        <v>-16161</v>
      </c>
      <c r="J8" s="53">
        <f t="shared" si="0"/>
        <v>376929</v>
      </c>
      <c r="K8" s="51"/>
      <c r="L8" s="3"/>
      <c r="M8" s="125"/>
      <c r="N8" s="101"/>
      <c r="O8" s="101"/>
      <c r="P8" s="101"/>
      <c r="Q8" s="101"/>
      <c r="R8" s="130"/>
      <c r="S8" s="126"/>
      <c r="IU8" s="95"/>
      <c r="IV8" s="96"/>
    </row>
    <row r="9" spans="1:256" x14ac:dyDescent="0.2">
      <c r="A9" s="28">
        <v>1401</v>
      </c>
      <c r="B9" s="28" t="s">
        <v>5</v>
      </c>
      <c r="C9" s="39">
        <v>674840</v>
      </c>
      <c r="D9" s="39">
        <v>18855</v>
      </c>
      <c r="E9" s="39">
        <v>13106</v>
      </c>
      <c r="F9" s="39">
        <v>0</v>
      </c>
      <c r="G9" s="39">
        <v>0</v>
      </c>
      <c r="H9" s="39">
        <v>-34415</v>
      </c>
      <c r="I9" s="39">
        <v>-6628</v>
      </c>
      <c r="J9" s="53">
        <f t="shared" si="0"/>
        <v>747844</v>
      </c>
      <c r="K9" s="51"/>
      <c r="L9" s="3"/>
      <c r="M9" s="125"/>
      <c r="N9" s="101"/>
      <c r="O9" s="101"/>
      <c r="P9" s="101"/>
      <c r="Q9" s="101"/>
      <c r="R9" s="130"/>
      <c r="S9" s="126"/>
      <c r="IU9" s="95"/>
      <c r="IV9" s="96"/>
    </row>
    <row r="10" spans="1:256" x14ac:dyDescent="0.2">
      <c r="A10" s="28">
        <v>1501</v>
      </c>
      <c r="B10" s="28" t="s">
        <v>6</v>
      </c>
      <c r="C10" s="39">
        <v>1234731</v>
      </c>
      <c r="D10" s="39">
        <v>34990</v>
      </c>
      <c r="E10" s="39">
        <v>23979</v>
      </c>
      <c r="F10" s="39">
        <v>0</v>
      </c>
      <c r="G10" s="39">
        <v>699</v>
      </c>
      <c r="H10" s="39">
        <v>-76526</v>
      </c>
      <c r="I10" s="39">
        <v>-37123</v>
      </c>
      <c r="J10" s="53">
        <f t="shared" si="0"/>
        <v>1406650</v>
      </c>
      <c r="K10" s="51"/>
      <c r="L10" s="3"/>
      <c r="M10" s="125"/>
      <c r="N10" s="101"/>
      <c r="O10" s="101"/>
      <c r="P10" s="101"/>
      <c r="Q10" s="101"/>
      <c r="R10" s="130"/>
      <c r="S10" s="126"/>
      <c r="IU10" s="95"/>
      <c r="IV10" s="96"/>
    </row>
    <row r="11" spans="1:256" x14ac:dyDescent="0.2">
      <c r="A11" s="28">
        <v>1502</v>
      </c>
      <c r="B11" s="28" t="s">
        <v>7</v>
      </c>
      <c r="C11" s="39">
        <v>1381961</v>
      </c>
      <c r="D11" s="39">
        <v>42803</v>
      </c>
      <c r="E11" s="39">
        <v>26837</v>
      </c>
      <c r="F11" s="39">
        <v>0</v>
      </c>
      <c r="G11" s="39">
        <v>0</v>
      </c>
      <c r="H11" s="39">
        <v>-102387</v>
      </c>
      <c r="I11" s="39">
        <v>-4684</v>
      </c>
      <c r="J11" s="53">
        <f t="shared" si="0"/>
        <v>1558672</v>
      </c>
      <c r="K11" s="51"/>
      <c r="L11" s="3"/>
      <c r="M11" s="125"/>
      <c r="N11" s="101"/>
      <c r="O11" s="101"/>
      <c r="P11" s="101"/>
      <c r="Q11" s="101"/>
      <c r="R11" s="130"/>
      <c r="S11" s="126"/>
      <c r="IU11" s="95"/>
      <c r="IV11" s="96"/>
    </row>
    <row r="12" spans="1:256" x14ac:dyDescent="0.2">
      <c r="A12" s="28">
        <v>1516</v>
      </c>
      <c r="B12" s="28" t="s">
        <v>8</v>
      </c>
      <c r="C12" s="39">
        <v>2807400</v>
      </c>
      <c r="D12" s="39">
        <v>85364</v>
      </c>
      <c r="E12" s="39">
        <v>54520</v>
      </c>
      <c r="F12" s="39">
        <v>0</v>
      </c>
      <c r="G12" s="39">
        <v>11297</v>
      </c>
      <c r="H12" s="39">
        <v>-76727</v>
      </c>
      <c r="I12" s="39">
        <v>40702</v>
      </c>
      <c r="J12" s="53">
        <f t="shared" si="0"/>
        <v>2972012</v>
      </c>
      <c r="K12" s="51"/>
      <c r="L12" s="3"/>
      <c r="M12" s="125"/>
      <c r="N12" s="101"/>
      <c r="O12" s="101"/>
      <c r="P12" s="101"/>
      <c r="Q12" s="101"/>
      <c r="R12" s="102"/>
      <c r="S12" s="126"/>
      <c r="IU12" s="95"/>
      <c r="IV12" s="96"/>
    </row>
    <row r="13" spans="1:256" x14ac:dyDescent="0.2">
      <c r="A13" s="28">
        <v>2000</v>
      </c>
      <c r="B13" s="28" t="s">
        <v>9</v>
      </c>
      <c r="C13" s="39">
        <v>2538429</v>
      </c>
      <c r="D13" s="39">
        <v>71316</v>
      </c>
      <c r="E13" s="39">
        <v>49577</v>
      </c>
      <c r="F13" s="39">
        <v>0</v>
      </c>
      <c r="G13" s="39">
        <v>150</v>
      </c>
      <c r="H13" s="39">
        <v>85123</v>
      </c>
      <c r="I13" s="39">
        <v>2148</v>
      </c>
      <c r="J13" s="53">
        <f t="shared" si="0"/>
        <v>2571901</v>
      </c>
      <c r="K13" s="51"/>
      <c r="L13" s="3"/>
      <c r="M13" s="125"/>
      <c r="N13" s="101"/>
      <c r="O13" s="101"/>
      <c r="P13" s="101"/>
      <c r="Q13" s="101"/>
      <c r="R13" s="102"/>
      <c r="S13" s="126"/>
      <c r="IU13" s="95"/>
      <c r="IV13" s="96"/>
    </row>
    <row r="14" spans="1:256" x14ac:dyDescent="0.2">
      <c r="A14" s="28">
        <v>4001</v>
      </c>
      <c r="B14" s="28" t="s">
        <v>11</v>
      </c>
      <c r="C14" s="39">
        <v>376145</v>
      </c>
      <c r="D14" s="39">
        <v>10566</v>
      </c>
      <c r="E14" s="39">
        <v>7304</v>
      </c>
      <c r="F14" s="39">
        <v>0</v>
      </c>
      <c r="G14" s="39">
        <v>36</v>
      </c>
      <c r="H14" s="39">
        <v>16948</v>
      </c>
      <c r="I14" s="39">
        <v>-341</v>
      </c>
      <c r="J14" s="53">
        <f t="shared" si="0"/>
        <v>377372</v>
      </c>
      <c r="K14" s="51"/>
      <c r="L14" s="3"/>
      <c r="M14" s="125"/>
      <c r="N14" s="101"/>
      <c r="O14" s="101"/>
      <c r="P14" s="101"/>
      <c r="Q14" s="101"/>
      <c r="R14" s="102"/>
      <c r="S14" s="126"/>
      <c r="IU14" s="95"/>
      <c r="IV14" s="96"/>
    </row>
    <row r="15" spans="1:256" x14ac:dyDescent="0.2">
      <c r="A15" s="28">
        <v>2500</v>
      </c>
      <c r="B15" s="28" t="s">
        <v>10</v>
      </c>
      <c r="C15" s="39">
        <v>3176370</v>
      </c>
      <c r="D15" s="39">
        <v>94169</v>
      </c>
      <c r="E15" s="39">
        <v>134441</v>
      </c>
      <c r="F15" s="39">
        <v>9692</v>
      </c>
      <c r="G15" s="39">
        <v>7156</v>
      </c>
      <c r="H15" s="39">
        <v>117584</v>
      </c>
      <c r="I15" s="39">
        <v>44727</v>
      </c>
      <c r="J15" s="53">
        <f t="shared" si="0"/>
        <v>3225821</v>
      </c>
      <c r="K15" s="51"/>
      <c r="L15" s="3"/>
      <c r="M15" s="125"/>
      <c r="N15" s="101"/>
      <c r="O15" s="101"/>
      <c r="P15" s="101"/>
      <c r="Q15" s="101"/>
      <c r="R15" s="102"/>
      <c r="S15" s="3"/>
      <c r="U15" s="95" t="s">
        <v>68</v>
      </c>
      <c r="IU15" s="95"/>
      <c r="IV15" s="96"/>
    </row>
    <row r="16" spans="1:256" x14ac:dyDescent="0.2">
      <c r="A16" s="28">
        <v>2501</v>
      </c>
      <c r="B16" s="28" t="s">
        <v>51</v>
      </c>
      <c r="C16" s="39">
        <v>3323940</v>
      </c>
      <c r="D16" s="39">
        <v>96299</v>
      </c>
      <c r="E16" s="39">
        <v>143683</v>
      </c>
      <c r="F16" s="39">
        <v>3667</v>
      </c>
      <c r="G16" s="39">
        <v>24786</v>
      </c>
      <c r="H16" s="39">
        <v>141393</v>
      </c>
      <c r="I16" s="39">
        <v>-44416</v>
      </c>
      <c r="J16" s="53">
        <f t="shared" si="0"/>
        <v>3438492</v>
      </c>
      <c r="K16" s="51"/>
      <c r="L16" s="3"/>
      <c r="M16" s="125"/>
      <c r="N16" s="101"/>
      <c r="O16" s="101"/>
      <c r="P16" s="101"/>
      <c r="Q16" s="101"/>
      <c r="R16" s="102"/>
      <c r="S16" s="3"/>
      <c r="IU16" s="95"/>
      <c r="IV16" s="96"/>
    </row>
    <row r="17" spans="1:256" x14ac:dyDescent="0.2">
      <c r="A17" s="28">
        <v>4202</v>
      </c>
      <c r="B17" s="28" t="s">
        <v>12</v>
      </c>
      <c r="C17" s="39">
        <v>4443437</v>
      </c>
      <c r="D17" s="39">
        <v>85537</v>
      </c>
      <c r="E17" s="39">
        <v>101743</v>
      </c>
      <c r="F17" s="39">
        <v>7526</v>
      </c>
      <c r="G17" s="39">
        <v>15940</v>
      </c>
      <c r="H17" s="39">
        <v>89613</v>
      </c>
      <c r="I17" s="39">
        <v>42061</v>
      </c>
      <c r="J17" s="53">
        <f t="shared" si="0"/>
        <v>4475577</v>
      </c>
      <c r="K17" s="51"/>
      <c r="L17" s="3"/>
      <c r="M17" s="125"/>
      <c r="N17" s="103"/>
      <c r="O17" s="103"/>
      <c r="P17" s="103"/>
      <c r="Q17" s="103"/>
      <c r="R17" s="102"/>
      <c r="S17" s="3"/>
      <c r="IU17" s="95"/>
      <c r="IV17" s="96"/>
    </row>
    <row r="18" spans="1:256" x14ac:dyDescent="0.2">
      <c r="A18" s="28">
        <v>4212</v>
      </c>
      <c r="B18" s="28" t="s">
        <v>48</v>
      </c>
      <c r="C18" s="39">
        <v>1043998</v>
      </c>
      <c r="D18" s="39">
        <v>19493</v>
      </c>
      <c r="E18" s="39">
        <v>23187</v>
      </c>
      <c r="F18" s="39">
        <v>1356</v>
      </c>
      <c r="G18" s="39">
        <v>2134</v>
      </c>
      <c r="H18" s="39">
        <v>58316</v>
      </c>
      <c r="I18" s="39">
        <v>-39776</v>
      </c>
      <c r="J18" s="53">
        <f t="shared" si="0"/>
        <v>1064648</v>
      </c>
      <c r="K18" s="51"/>
      <c r="L18" s="3"/>
      <c r="M18" s="125"/>
      <c r="N18" s="103"/>
      <c r="O18" s="103"/>
      <c r="P18" s="103"/>
      <c r="Q18" s="103"/>
      <c r="R18" s="104"/>
      <c r="S18" s="3"/>
      <c r="IU18" s="95"/>
      <c r="IV18" s="96"/>
    </row>
    <row r="19" spans="1:256" x14ac:dyDescent="0.2">
      <c r="A19" s="28">
        <v>5000</v>
      </c>
      <c r="B19" s="28" t="s">
        <v>52</v>
      </c>
      <c r="C19" s="39">
        <v>1725112</v>
      </c>
      <c r="D19" s="39">
        <v>31684</v>
      </c>
      <c r="E19" s="39">
        <v>37686</v>
      </c>
      <c r="F19" s="39">
        <v>939</v>
      </c>
      <c r="G19" s="39">
        <v>1357</v>
      </c>
      <c r="H19" s="39">
        <v>69582</v>
      </c>
      <c r="I19" s="39">
        <v>-2040</v>
      </c>
      <c r="J19" s="53">
        <f t="shared" si="0"/>
        <v>1724644</v>
      </c>
      <c r="K19" s="51"/>
      <c r="L19" s="3"/>
      <c r="M19" s="3"/>
      <c r="N19" s="103"/>
      <c r="O19" s="103"/>
      <c r="P19" s="103"/>
      <c r="Q19" s="103"/>
      <c r="R19" s="104"/>
      <c r="S19" s="3"/>
      <c r="IU19" s="95"/>
      <c r="IV19" s="96"/>
    </row>
    <row r="20" spans="1:256" x14ac:dyDescent="0.2">
      <c r="A20" s="28">
        <v>5501</v>
      </c>
      <c r="B20" s="28" t="s">
        <v>13</v>
      </c>
      <c r="C20" s="39">
        <v>1609317</v>
      </c>
      <c r="D20" s="39">
        <v>29575</v>
      </c>
      <c r="E20" s="39">
        <v>35905</v>
      </c>
      <c r="F20" s="39">
        <v>0</v>
      </c>
      <c r="G20" s="39">
        <v>1375</v>
      </c>
      <c r="H20" s="39">
        <v>67868</v>
      </c>
      <c r="I20" s="39">
        <v>-2826</v>
      </c>
      <c r="J20" s="53">
        <f t="shared" si="0"/>
        <v>1608380</v>
      </c>
      <c r="K20" s="51"/>
      <c r="L20" s="3"/>
      <c r="M20" s="125"/>
      <c r="N20" s="103"/>
      <c r="O20" s="103"/>
      <c r="P20" s="103"/>
      <c r="Q20" s="103"/>
      <c r="R20" s="104"/>
      <c r="S20" s="3"/>
      <c r="IU20" s="95"/>
      <c r="IV20" s="96"/>
    </row>
    <row r="21" spans="1:256" x14ac:dyDescent="0.2">
      <c r="A21" s="28">
        <v>6007</v>
      </c>
      <c r="B21" s="28" t="s">
        <v>14</v>
      </c>
      <c r="C21" s="39">
        <v>1309731</v>
      </c>
      <c r="D21" s="39">
        <v>29089</v>
      </c>
      <c r="E21" s="39">
        <v>35635</v>
      </c>
      <c r="F21" s="39">
        <v>0</v>
      </c>
      <c r="G21" s="39">
        <v>2503</v>
      </c>
      <c r="H21" s="39">
        <v>46309</v>
      </c>
      <c r="I21" s="39">
        <v>-17715</v>
      </c>
      <c r="J21" s="53">
        <f t="shared" si="0"/>
        <v>1343358</v>
      </c>
      <c r="K21" s="51"/>
      <c r="L21" s="3"/>
      <c r="M21" s="3"/>
      <c r="N21" s="103"/>
      <c r="O21" s="103"/>
      <c r="P21" s="103"/>
      <c r="Q21" s="103"/>
      <c r="R21" s="104"/>
      <c r="S21" s="3"/>
      <c r="IU21" s="95"/>
      <c r="IV21" s="96"/>
    </row>
    <row r="22" spans="1:256" x14ac:dyDescent="0.2">
      <c r="A22" s="28">
        <v>6008</v>
      </c>
      <c r="B22" s="28" t="s">
        <v>54</v>
      </c>
      <c r="C22" s="39">
        <v>1562882</v>
      </c>
      <c r="D22" s="39">
        <v>24731</v>
      </c>
      <c r="E22" s="39">
        <v>29858</v>
      </c>
      <c r="F22" s="39">
        <v>0</v>
      </c>
      <c r="G22" s="39">
        <v>6620</v>
      </c>
      <c r="H22" s="39">
        <v>57389</v>
      </c>
      <c r="I22" s="39">
        <v>26809</v>
      </c>
      <c r="J22" s="53">
        <f t="shared" si="0"/>
        <v>1526653</v>
      </c>
      <c r="K22" s="51"/>
      <c r="L22" s="3"/>
      <c r="M22" s="3"/>
      <c r="N22" s="103"/>
      <c r="O22" s="103"/>
      <c r="P22" s="103"/>
      <c r="Q22" s="103"/>
      <c r="R22" s="102"/>
      <c r="S22" s="3"/>
      <c r="IU22" s="95"/>
      <c r="IV22" s="96"/>
    </row>
    <row r="23" spans="1:256" x14ac:dyDescent="0.2">
      <c r="A23" s="28">
        <v>6013</v>
      </c>
      <c r="B23" s="28" t="s">
        <v>67</v>
      </c>
      <c r="C23" s="39">
        <v>70539</v>
      </c>
      <c r="D23" s="39">
        <v>1289</v>
      </c>
      <c r="E23" s="39">
        <v>1533</v>
      </c>
      <c r="F23" s="39">
        <v>0</v>
      </c>
      <c r="G23" s="39">
        <v>0</v>
      </c>
      <c r="H23" s="39">
        <v>0</v>
      </c>
      <c r="I23" s="39">
        <v>1</v>
      </c>
      <c r="J23" s="53">
        <f t="shared" si="0"/>
        <v>73360</v>
      </c>
      <c r="K23" s="51"/>
      <c r="L23" s="3"/>
      <c r="M23" s="125"/>
      <c r="N23" s="103"/>
      <c r="O23" s="103"/>
      <c r="P23" s="103"/>
      <c r="Q23" s="103"/>
      <c r="R23" s="102"/>
      <c r="S23" s="3"/>
      <c r="IU23" s="95"/>
      <c r="IV23" s="96"/>
    </row>
    <row r="24" spans="1:256" x14ac:dyDescent="0.2">
      <c r="A24" s="28">
        <v>6006</v>
      </c>
      <c r="B24" s="28" t="s">
        <v>49</v>
      </c>
      <c r="C24" s="39">
        <v>780410</v>
      </c>
      <c r="D24" s="39">
        <v>31976</v>
      </c>
      <c r="E24" s="39">
        <v>23859</v>
      </c>
      <c r="F24" s="39">
        <v>0</v>
      </c>
      <c r="G24" s="39">
        <v>115</v>
      </c>
      <c r="H24" s="39">
        <v>28084</v>
      </c>
      <c r="I24" s="39">
        <v>-7134</v>
      </c>
      <c r="J24" s="53">
        <f t="shared" si="0"/>
        <v>815180</v>
      </c>
      <c r="K24" s="51"/>
      <c r="L24" s="3"/>
      <c r="M24" s="125"/>
      <c r="N24" s="105"/>
      <c r="O24" s="105"/>
      <c r="P24" s="105"/>
      <c r="Q24" s="105"/>
      <c r="R24" s="118"/>
      <c r="S24" s="3"/>
      <c r="IU24" s="95"/>
      <c r="IV24" s="96"/>
    </row>
    <row r="25" spans="1:256" x14ac:dyDescent="0.2">
      <c r="A25" s="28">
        <v>6650</v>
      </c>
      <c r="B25" s="28" t="s">
        <v>15</v>
      </c>
      <c r="C25" s="39">
        <v>2035491</v>
      </c>
      <c r="D25" s="39">
        <v>40407</v>
      </c>
      <c r="E25" s="39">
        <v>61975</v>
      </c>
      <c r="F25" s="39">
        <v>0</v>
      </c>
      <c r="G25" s="39">
        <v>3509</v>
      </c>
      <c r="H25" s="39">
        <v>142196</v>
      </c>
      <c r="I25" s="39">
        <v>-508</v>
      </c>
      <c r="J25" s="53">
        <f t="shared" si="0"/>
        <v>1992676</v>
      </c>
      <c r="K25" s="51"/>
      <c r="L25" s="3"/>
      <c r="M25" s="125"/>
      <c r="N25" s="105"/>
      <c r="O25" s="105"/>
      <c r="P25" s="105"/>
      <c r="Q25" s="105"/>
      <c r="R25" s="119"/>
      <c r="S25" s="3"/>
      <c r="IU25" s="95"/>
      <c r="IV25" s="96"/>
    </row>
    <row r="26" spans="1:256" x14ac:dyDescent="0.2">
      <c r="A26" s="28">
        <v>6620</v>
      </c>
      <c r="B26" s="28" t="s">
        <v>76</v>
      </c>
      <c r="C26" s="39">
        <v>5856007</v>
      </c>
      <c r="D26" s="39">
        <v>206907</v>
      </c>
      <c r="E26" s="39">
        <v>181097</v>
      </c>
      <c r="F26" s="39">
        <v>0</v>
      </c>
      <c r="G26" s="39">
        <v>12113</v>
      </c>
      <c r="H26" s="39">
        <v>202577</v>
      </c>
      <c r="I26" s="39">
        <v>25097</v>
      </c>
      <c r="J26" s="53">
        <f t="shared" si="0"/>
        <v>6004224</v>
      </c>
      <c r="K26" s="51"/>
      <c r="L26" s="3"/>
      <c r="M26" s="125"/>
      <c r="N26" s="105"/>
      <c r="O26" s="105"/>
      <c r="P26" s="105"/>
      <c r="Q26" s="105"/>
      <c r="R26" s="119"/>
      <c r="S26" s="3"/>
      <c r="IU26" s="95"/>
      <c r="IV26" s="96"/>
    </row>
    <row r="27" spans="1:256" x14ac:dyDescent="0.2">
      <c r="A27" s="28">
        <v>7005</v>
      </c>
      <c r="B27" s="28" t="s">
        <v>16</v>
      </c>
      <c r="C27" s="39">
        <v>1032781</v>
      </c>
      <c r="D27" s="39">
        <v>28151</v>
      </c>
      <c r="E27" s="39">
        <v>31480</v>
      </c>
      <c r="F27" s="39">
        <v>5435</v>
      </c>
      <c r="G27" s="39">
        <v>1706</v>
      </c>
      <c r="H27" s="39">
        <v>47267</v>
      </c>
      <c r="I27" s="39">
        <v>-15675</v>
      </c>
      <c r="J27" s="53">
        <f t="shared" si="0"/>
        <v>1053679</v>
      </c>
      <c r="K27" s="51"/>
      <c r="L27" s="3"/>
      <c r="M27" s="125"/>
      <c r="N27" s="105"/>
      <c r="O27" s="105"/>
      <c r="P27" s="105"/>
      <c r="Q27" s="105"/>
      <c r="R27" s="119"/>
      <c r="S27" s="3"/>
      <c r="IU27" s="95"/>
      <c r="IV27" s="96"/>
    </row>
    <row r="28" spans="1:256" x14ac:dyDescent="0.2">
      <c r="A28" s="28">
        <v>7601</v>
      </c>
      <c r="B28" s="28" t="s">
        <v>83</v>
      </c>
      <c r="C28" s="39">
        <v>2307541</v>
      </c>
      <c r="D28" s="39">
        <v>47758</v>
      </c>
      <c r="E28" s="39">
        <v>69728</v>
      </c>
      <c r="F28" s="39">
        <v>0</v>
      </c>
      <c r="G28" s="39">
        <v>2279</v>
      </c>
      <c r="H28" s="39">
        <v>108343</v>
      </c>
      <c r="I28" s="39">
        <v>2060</v>
      </c>
      <c r="J28" s="53">
        <f t="shared" si="0"/>
        <v>2312345</v>
      </c>
      <c r="K28" s="51"/>
      <c r="L28" s="3"/>
      <c r="M28" s="125"/>
      <c r="N28" s="105"/>
      <c r="O28" s="105"/>
      <c r="P28" s="105"/>
      <c r="Q28" s="105"/>
      <c r="R28" s="119"/>
      <c r="S28" s="3"/>
      <c r="IU28" s="95"/>
      <c r="IV28" s="96"/>
    </row>
    <row r="29" spans="1:256" x14ac:dyDescent="0.2">
      <c r="A29" s="28">
        <v>7603</v>
      </c>
      <c r="B29" s="28" t="s">
        <v>17</v>
      </c>
      <c r="C29" s="39">
        <v>438288</v>
      </c>
      <c r="D29" s="39">
        <v>23948</v>
      </c>
      <c r="E29" s="39">
        <v>14274</v>
      </c>
      <c r="F29" s="39">
        <v>0</v>
      </c>
      <c r="G29" s="39">
        <v>2408</v>
      </c>
      <c r="H29" s="39">
        <v>18144</v>
      </c>
      <c r="I29" s="39">
        <v>-1296</v>
      </c>
      <c r="J29" s="53">
        <f>SUM(C29:E29)-SUM(F29:I29)-77875.603</f>
        <v>379378.397</v>
      </c>
      <c r="K29" s="51"/>
      <c r="L29" s="3"/>
      <c r="M29" s="125"/>
      <c r="N29" s="105"/>
      <c r="O29" s="105"/>
      <c r="P29" s="105"/>
      <c r="Q29" s="105"/>
      <c r="R29" s="119"/>
      <c r="S29" s="3"/>
      <c r="IU29" s="95"/>
      <c r="IV29" s="96"/>
    </row>
    <row r="30" spans="1:256" x14ac:dyDescent="0.2">
      <c r="A30" s="28">
        <v>8001</v>
      </c>
      <c r="B30" s="28" t="s">
        <v>50</v>
      </c>
      <c r="C30" s="39">
        <v>3666017</v>
      </c>
      <c r="D30" s="39">
        <v>170221</v>
      </c>
      <c r="E30" s="39">
        <v>109015</v>
      </c>
      <c r="F30" s="39">
        <v>0</v>
      </c>
      <c r="G30" s="39">
        <v>31628</v>
      </c>
      <c r="H30" s="39">
        <f>194692-28717</f>
        <v>165975</v>
      </c>
      <c r="I30" s="39">
        <v>-130766</v>
      </c>
      <c r="J30" s="53">
        <f>SUM(C30:E30)-SUM(F30:I30)+77875.603</f>
        <v>3956291.6030000001</v>
      </c>
      <c r="K30" s="51"/>
      <c r="L30" s="3"/>
      <c r="M30" s="125"/>
      <c r="N30" s="105"/>
      <c r="O30" s="105"/>
      <c r="P30" s="105"/>
      <c r="Q30" s="105"/>
      <c r="R30" s="119"/>
      <c r="S30" s="3"/>
      <c r="IU30" s="95"/>
      <c r="IV30" s="96"/>
    </row>
    <row r="31" spans="1:256" x14ac:dyDescent="0.2">
      <c r="A31" s="28">
        <v>8003</v>
      </c>
      <c r="B31" s="28" t="s">
        <v>18</v>
      </c>
      <c r="C31" s="39">
        <v>939042</v>
      </c>
      <c r="D31" s="39">
        <v>50664</v>
      </c>
      <c r="E31" s="39">
        <v>33036</v>
      </c>
      <c r="F31" s="39">
        <v>0</v>
      </c>
      <c r="G31" s="39">
        <v>3563</v>
      </c>
      <c r="H31" s="39">
        <f>46716-3377</f>
        <v>43339</v>
      </c>
      <c r="I31" s="39">
        <v>77258</v>
      </c>
      <c r="J31" s="53">
        <f>SUM(C31:E31)-SUM(F31:I31)</f>
        <v>898582</v>
      </c>
      <c r="K31" s="51"/>
      <c r="L31" s="3"/>
      <c r="M31" s="125"/>
      <c r="N31" s="105"/>
      <c r="O31" s="105"/>
      <c r="P31" s="105"/>
      <c r="Q31" s="105"/>
      <c r="R31" s="119"/>
      <c r="S31" s="3"/>
      <c r="IU31" s="95"/>
      <c r="IV31" s="96"/>
    </row>
    <row r="32" spans="1:256" x14ac:dyDescent="0.2">
      <c r="A32" s="28">
        <v>8005</v>
      </c>
      <c r="B32" s="28" t="s">
        <v>19</v>
      </c>
      <c r="C32" s="39">
        <v>278018</v>
      </c>
      <c r="D32" s="39">
        <v>10755</v>
      </c>
      <c r="E32" s="39">
        <v>13687</v>
      </c>
      <c r="F32" s="39">
        <v>0</v>
      </c>
      <c r="G32" s="39">
        <v>935</v>
      </c>
      <c r="H32" s="39">
        <v>1761</v>
      </c>
      <c r="I32" s="39">
        <v>54804</v>
      </c>
      <c r="J32" s="53">
        <f t="shared" si="0"/>
        <v>244960</v>
      </c>
      <c r="K32" s="51"/>
      <c r="L32" s="3"/>
      <c r="M32" s="125"/>
      <c r="N32" s="105"/>
      <c r="O32" s="105"/>
      <c r="P32" s="105"/>
      <c r="Q32" s="105"/>
      <c r="R32" s="102"/>
      <c r="S32" s="3"/>
      <c r="IU32" s="95"/>
      <c r="IV32" s="96"/>
    </row>
    <row r="33" spans="1:256" x14ac:dyDescent="0.2">
      <c r="A33" s="54"/>
      <c r="B33" s="54" t="s">
        <v>28</v>
      </c>
      <c r="C33" s="32">
        <f t="shared" ref="C33:I33" si="1">+SUM(C5:C32)</f>
        <v>52437728</v>
      </c>
      <c r="D33" s="32">
        <f t="shared" si="1"/>
        <v>1528757</v>
      </c>
      <c r="E33" s="32">
        <f t="shared" si="1"/>
        <v>1408951</v>
      </c>
      <c r="F33" s="32">
        <f t="shared" si="1"/>
        <v>28615</v>
      </c>
      <c r="G33" s="32">
        <f t="shared" si="1"/>
        <v>159764</v>
      </c>
      <c r="H33" s="32">
        <f t="shared" si="1"/>
        <v>-1082646</v>
      </c>
      <c r="I33" s="32">
        <f t="shared" si="1"/>
        <v>30371</v>
      </c>
      <c r="J33" s="32">
        <f t="shared" si="0"/>
        <v>56239332</v>
      </c>
      <c r="K33" s="51"/>
      <c r="L33" s="3"/>
      <c r="M33" s="102"/>
      <c r="N33" s="101"/>
      <c r="O33" s="101"/>
      <c r="P33" s="101"/>
      <c r="Q33" s="101"/>
      <c r="R33" s="102"/>
      <c r="S33" s="3"/>
      <c r="IU33" s="95"/>
      <c r="IV33" s="96"/>
    </row>
    <row r="34" spans="1:256" x14ac:dyDescent="0.2">
      <c r="A34" s="33"/>
      <c r="B34" s="18"/>
      <c r="C34" s="34"/>
      <c r="D34" s="34"/>
      <c r="E34" s="34"/>
      <c r="F34" s="34"/>
      <c r="G34" s="34"/>
      <c r="H34" s="34"/>
      <c r="I34" s="34"/>
      <c r="J34" s="34"/>
      <c r="K34" s="6"/>
      <c r="L34" s="3"/>
      <c r="M34" s="102"/>
      <c r="N34" s="101"/>
      <c r="O34" s="101"/>
      <c r="P34" s="101"/>
      <c r="Q34" s="101"/>
      <c r="R34" s="102"/>
      <c r="S34" s="3"/>
      <c r="IU34" s="95"/>
      <c r="IV34" s="96"/>
    </row>
    <row r="35" spans="1:256" x14ac:dyDescent="0.2">
      <c r="A35" s="33"/>
      <c r="B35" s="35" t="s">
        <v>42</v>
      </c>
      <c r="C35" s="36">
        <f t="shared" ref="C35:J35" si="2">SUM(C5:C14)</f>
        <v>16838807</v>
      </c>
      <c r="D35" s="36">
        <f t="shared" si="2"/>
        <v>506104</v>
      </c>
      <c r="E35" s="36">
        <f t="shared" si="2"/>
        <v>327129</v>
      </c>
      <c r="F35" s="36">
        <f t="shared" si="2"/>
        <v>0</v>
      </c>
      <c r="G35" s="36">
        <f t="shared" si="2"/>
        <v>39637</v>
      </c>
      <c r="H35" s="36">
        <f t="shared" si="2"/>
        <v>-2488386</v>
      </c>
      <c r="I35" s="36">
        <f t="shared" si="2"/>
        <v>19706</v>
      </c>
      <c r="J35" s="37">
        <f t="shared" si="2"/>
        <v>20101083</v>
      </c>
      <c r="K35" s="6"/>
      <c r="L35" s="120"/>
      <c r="M35" s="102"/>
      <c r="N35" s="101"/>
      <c r="O35" s="101"/>
      <c r="P35" s="101"/>
      <c r="Q35" s="101"/>
      <c r="R35" s="127"/>
      <c r="S35" s="128"/>
      <c r="IU35" s="95"/>
      <c r="IV35" s="96"/>
    </row>
    <row r="36" spans="1:256" x14ac:dyDescent="0.2">
      <c r="A36" s="33"/>
      <c r="B36" s="38" t="s">
        <v>43</v>
      </c>
      <c r="C36" s="39">
        <f t="shared" ref="C36:J36" si="3">SUM(C15:C16)</f>
        <v>6500310</v>
      </c>
      <c r="D36" s="39">
        <f t="shared" si="3"/>
        <v>190468</v>
      </c>
      <c r="E36" s="39">
        <f t="shared" si="3"/>
        <v>278124</v>
      </c>
      <c r="F36" s="39">
        <f t="shared" si="3"/>
        <v>13359</v>
      </c>
      <c r="G36" s="39">
        <f t="shared" si="3"/>
        <v>31942</v>
      </c>
      <c r="H36" s="39">
        <f t="shared" si="3"/>
        <v>258977</v>
      </c>
      <c r="I36" s="39">
        <f t="shared" si="3"/>
        <v>311</v>
      </c>
      <c r="J36" s="40">
        <f t="shared" si="3"/>
        <v>6664313</v>
      </c>
      <c r="K36" s="6"/>
      <c r="L36" s="120"/>
      <c r="M36" s="102"/>
      <c r="N36" s="105"/>
      <c r="O36" s="105"/>
      <c r="P36" s="105"/>
      <c r="Q36" s="105"/>
      <c r="R36" s="104"/>
      <c r="S36" s="3"/>
      <c r="IU36" s="95"/>
      <c r="IV36" s="96"/>
    </row>
    <row r="37" spans="1:256" x14ac:dyDescent="0.2">
      <c r="A37" s="33"/>
      <c r="B37" s="38" t="s">
        <v>44</v>
      </c>
      <c r="C37" s="39">
        <f t="shared" ref="C37:J37" si="4">SUM(C17:C23)</f>
        <v>11765016</v>
      </c>
      <c r="D37" s="39">
        <f t="shared" si="4"/>
        <v>221398</v>
      </c>
      <c r="E37" s="39">
        <f t="shared" si="4"/>
        <v>265547</v>
      </c>
      <c r="F37" s="39">
        <f t="shared" si="4"/>
        <v>9821</v>
      </c>
      <c r="G37" s="39">
        <f t="shared" si="4"/>
        <v>29929</v>
      </c>
      <c r="H37" s="39">
        <f t="shared" si="4"/>
        <v>389077</v>
      </c>
      <c r="I37" s="39">
        <f t="shared" si="4"/>
        <v>6514</v>
      </c>
      <c r="J37" s="40">
        <f t="shared" si="4"/>
        <v>11816620</v>
      </c>
      <c r="K37" s="6"/>
      <c r="L37" s="129"/>
      <c r="M37" s="130"/>
      <c r="N37" s="105"/>
      <c r="O37" s="105"/>
      <c r="P37" s="105"/>
      <c r="Q37" s="105"/>
      <c r="R37" s="104"/>
      <c r="S37" s="3"/>
      <c r="IU37" s="95"/>
      <c r="IV37" s="96"/>
    </row>
    <row r="38" spans="1:256" x14ac:dyDescent="0.2">
      <c r="A38" s="33"/>
      <c r="B38" s="38" t="s">
        <v>45</v>
      </c>
      <c r="C38" s="39">
        <f t="shared" ref="C38:J38" si="5">SUM(C24:C28)</f>
        <v>12012230</v>
      </c>
      <c r="D38" s="39">
        <f t="shared" si="5"/>
        <v>355199</v>
      </c>
      <c r="E38" s="39">
        <f t="shared" si="5"/>
        <v>368139</v>
      </c>
      <c r="F38" s="39">
        <f t="shared" si="5"/>
        <v>5435</v>
      </c>
      <c r="G38" s="39">
        <f t="shared" si="5"/>
        <v>19722</v>
      </c>
      <c r="H38" s="39">
        <f t="shared" si="5"/>
        <v>528467</v>
      </c>
      <c r="I38" s="39">
        <f t="shared" si="5"/>
        <v>3840</v>
      </c>
      <c r="J38" s="40">
        <f t="shared" si="5"/>
        <v>12178104</v>
      </c>
      <c r="K38" s="6"/>
      <c r="L38" s="129"/>
      <c r="M38" s="130"/>
      <c r="N38" s="105"/>
      <c r="O38" s="105"/>
      <c r="P38" s="105"/>
      <c r="Q38" s="105"/>
      <c r="R38" s="104"/>
      <c r="S38" s="3"/>
      <c r="IU38" s="95"/>
      <c r="IV38" s="96"/>
    </row>
    <row r="39" spans="1:256" x14ac:dyDescent="0.2">
      <c r="A39" s="41"/>
      <c r="B39" s="42" t="s">
        <v>46</v>
      </c>
      <c r="C39" s="39">
        <f t="shared" ref="C39:J39" si="6">SUM(C29:C32)</f>
        <v>5321365</v>
      </c>
      <c r="D39" s="39">
        <f t="shared" si="6"/>
        <v>255588</v>
      </c>
      <c r="E39" s="39">
        <f t="shared" si="6"/>
        <v>170012</v>
      </c>
      <c r="F39" s="39">
        <f t="shared" si="6"/>
        <v>0</v>
      </c>
      <c r="G39" s="39">
        <f t="shared" si="6"/>
        <v>38534</v>
      </c>
      <c r="H39" s="39">
        <f t="shared" si="6"/>
        <v>229219</v>
      </c>
      <c r="I39" s="39">
        <f t="shared" si="6"/>
        <v>0</v>
      </c>
      <c r="J39" s="44">
        <f t="shared" si="6"/>
        <v>5479212</v>
      </c>
      <c r="K39" s="6"/>
      <c r="L39" s="129"/>
      <c r="M39" s="130"/>
      <c r="N39" s="106"/>
      <c r="O39" s="106"/>
      <c r="P39" s="106"/>
      <c r="Q39" s="106"/>
      <c r="R39" s="104"/>
      <c r="S39" s="3"/>
      <c r="IU39" s="95"/>
      <c r="IV39" s="96"/>
    </row>
    <row r="40" spans="1:256" x14ac:dyDescent="0.2">
      <c r="A40" s="41"/>
      <c r="B40" s="31" t="s">
        <v>28</v>
      </c>
      <c r="C40" s="107">
        <f>+SUM(C35:C39)</f>
        <v>52437728</v>
      </c>
      <c r="D40" s="108">
        <f t="shared" ref="D40:J40" si="7">+SUM(D35:D39)</f>
        <v>1528757</v>
      </c>
      <c r="E40" s="108">
        <f t="shared" si="7"/>
        <v>1408951</v>
      </c>
      <c r="F40" s="108">
        <f t="shared" si="7"/>
        <v>28615</v>
      </c>
      <c r="G40" s="108">
        <f t="shared" si="7"/>
        <v>159764</v>
      </c>
      <c r="H40" s="108">
        <f t="shared" si="7"/>
        <v>-1082646</v>
      </c>
      <c r="I40" s="109">
        <f t="shared" si="7"/>
        <v>30371</v>
      </c>
      <c r="J40" s="109">
        <f t="shared" si="7"/>
        <v>56239332</v>
      </c>
      <c r="K40" s="6"/>
      <c r="L40" s="3"/>
      <c r="M40" s="3"/>
      <c r="N40" s="122"/>
      <c r="O40" s="122"/>
      <c r="P40" s="122"/>
      <c r="Q40" s="122"/>
      <c r="R40" s="60"/>
      <c r="S40" s="3"/>
      <c r="IU40" s="95"/>
      <c r="IV40" s="96"/>
    </row>
    <row r="41" spans="1:256" x14ac:dyDescent="0.2">
      <c r="A41" s="41"/>
      <c r="B41" s="6"/>
      <c r="C41" s="110"/>
      <c r="D41" s="7"/>
      <c r="E41" s="7"/>
      <c r="F41" s="7"/>
      <c r="G41" s="7"/>
      <c r="H41" s="7"/>
      <c r="I41" s="7"/>
      <c r="J41" s="7"/>
      <c r="K41" s="6"/>
      <c r="IU41" s="95"/>
      <c r="IV41" s="96"/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C35:I3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zoomScaleNormal="100" workbookViewId="0"/>
  </sheetViews>
  <sheetFormatPr defaultColWidth="8.85546875" defaultRowHeight="12" x14ac:dyDescent="0.2"/>
  <cols>
    <col min="1" max="1" width="8.5703125" style="1" customWidth="1"/>
    <col min="2" max="2" width="39.28515625" style="1" customWidth="1"/>
    <col min="3" max="8" width="12.85546875" style="1" customWidth="1"/>
    <col min="9" max="16384" width="8.85546875" style="1"/>
  </cols>
  <sheetData>
    <row r="1" spans="1:13" ht="15.75" x14ac:dyDescent="0.25">
      <c r="A1" s="8"/>
    </row>
    <row r="2" spans="1:13" ht="13.5" customHeight="1" x14ac:dyDescent="0.2">
      <c r="A2" s="21" t="s">
        <v>77</v>
      </c>
    </row>
    <row r="3" spans="1:13" ht="13.5" customHeight="1" x14ac:dyDescent="0.2">
      <c r="A3" s="19" t="s">
        <v>66</v>
      </c>
    </row>
    <row r="4" spans="1:13" ht="58.5" customHeight="1" x14ac:dyDescent="0.2">
      <c r="A4" s="52" t="s">
        <v>20</v>
      </c>
      <c r="B4" s="52" t="s">
        <v>0</v>
      </c>
      <c r="C4" s="12" t="s">
        <v>39</v>
      </c>
      <c r="D4" s="12" t="s">
        <v>38</v>
      </c>
      <c r="E4" s="12" t="s">
        <v>53</v>
      </c>
      <c r="F4" s="12" t="s">
        <v>35</v>
      </c>
      <c r="G4" s="12" t="s">
        <v>40</v>
      </c>
      <c r="H4" s="12" t="s">
        <v>47</v>
      </c>
      <c r="K4" s="56"/>
      <c r="L4" s="56"/>
      <c r="M4" s="56"/>
    </row>
    <row r="5" spans="1:13" ht="13.5" customHeight="1" x14ac:dyDescent="0.2">
      <c r="A5" s="99">
        <v>1301</v>
      </c>
      <c r="B5" s="99" t="s">
        <v>1</v>
      </c>
      <c r="C5" s="81">
        <f>IF([1]DRG_10!C5=0,"-",[1]DRG_11!C5/[1]DRG_10!C5*100-100)</f>
        <v>3.5198550582238255</v>
      </c>
      <c r="D5" s="81">
        <f>IF([1]DRG_10!D5=0,"-",[1]DRG_11!D5/[1]DRG_10!D5*100-100)</f>
        <v>8.8836702150694862</v>
      </c>
      <c r="E5" s="81">
        <f>IF([1]DRG_10!E5=0,"-",[1]DRG_11!E5/[1]DRG_10!E5*100-100)</f>
        <v>5.4859929169696784</v>
      </c>
      <c r="F5" s="81">
        <f>IF([1]DRG_10!F5=0,"-",[1]DRG_11!F5/[1]DRG_10!F5*100-100)</f>
        <v>11.002927769336253</v>
      </c>
      <c r="G5" s="81">
        <f>IF([1]DRG_11!G5=0,"-",[1]DRG_11!G5/[1]DRG_10!G5*100-100)</f>
        <v>-5.016652789342217</v>
      </c>
      <c r="H5" s="29">
        <f>IF([1]DRG_10!H5=0,"-",[1]DRG_11!I5/[1]DRG_10!H5*100-100)</f>
        <v>4.7902862336956673</v>
      </c>
      <c r="J5" s="22"/>
      <c r="K5" s="56"/>
      <c r="L5" s="56"/>
      <c r="M5" s="56"/>
    </row>
    <row r="6" spans="1:13" ht="13.5" customHeight="1" x14ac:dyDescent="0.2">
      <c r="A6" s="28">
        <v>1309</v>
      </c>
      <c r="B6" s="28" t="s">
        <v>2</v>
      </c>
      <c r="C6" s="81">
        <f>IF([1]DRG_10!C6=0,"-",[1]DRG_11!C6/[1]DRG_10!C6*100-100)</f>
        <v>3.4420816640468672</v>
      </c>
      <c r="D6" s="81">
        <f>IF([1]DRG_10!D6=0,"-",[1]DRG_11!D6/[1]DRG_10!D6*100-100)</f>
        <v>1.3596549414494064</v>
      </c>
      <c r="E6" s="81">
        <f>IF([1]DRG_10!E6=0,"-",[1]DRG_11!E6/[1]DRG_10!E6*100-100)</f>
        <v>2.7421395823329817</v>
      </c>
      <c r="F6" s="81">
        <f>IF([1]DRG_10!F6=0,"-",[1]DRG_11!F6/[1]DRG_10!F6*100-100)</f>
        <v>25.413117109719806</v>
      </c>
      <c r="G6" s="81">
        <f>IF([1]DRG_11!G6=0,"-",[1]DRG_11!G6/[1]DRG_10!G6*100-100)</f>
        <v>-23.114583333333343</v>
      </c>
      <c r="H6" s="29">
        <f>IF([1]DRG_10!H6=0,"-",[1]DRG_11!I6/[1]DRG_10!H6*100-100)</f>
        <v>2.1167059119994605</v>
      </c>
      <c r="J6" s="22"/>
      <c r="K6" s="56"/>
      <c r="L6" s="56"/>
      <c r="M6" s="56"/>
    </row>
    <row r="7" spans="1:13" ht="13.5" customHeight="1" x14ac:dyDescent="0.2">
      <c r="A7" s="28">
        <v>1330</v>
      </c>
      <c r="B7" s="28" t="s">
        <v>3</v>
      </c>
      <c r="C7" s="81">
        <f>IF([1]DRG_10!C7=0,"-",[1]DRG_11!C7/[1]DRG_10!C7*100-100)</f>
        <v>2.8638211382113781</v>
      </c>
      <c r="D7" s="81">
        <f>IF([1]DRG_10!D7=0,"-",[1]DRG_11!D7/[1]DRG_10!D7*100-100)</f>
        <v>10.447227635857701</v>
      </c>
      <c r="E7" s="81">
        <f>IF([1]DRG_10!E7=0,"-",[1]DRG_11!E7/[1]DRG_10!E7*100-100)</f>
        <v>5.2537552611935894</v>
      </c>
      <c r="F7" s="81">
        <f>IF([1]DRG_10!F7=0,"-",[1]DRG_11!F7/[1]DRG_10!F7*100-100)</f>
        <v>21.467241754444345</v>
      </c>
      <c r="G7" s="81">
        <f>IF([1]DRG_11!G7=0,"-",[1]DRG_11!G7/[1]DRG_10!G7*100-100)</f>
        <v>-36.65435797394273</v>
      </c>
      <c r="H7" s="29">
        <f>IF([1]DRG_10!H7=0,"-",[1]DRG_11!I7/[1]DRG_10!H7*100-100)</f>
        <v>4.4178677910168886</v>
      </c>
      <c r="J7" s="22"/>
      <c r="K7" s="56"/>
      <c r="L7" s="56"/>
      <c r="M7" s="56"/>
    </row>
    <row r="8" spans="1:13" ht="13.5" customHeight="1" x14ac:dyDescent="0.2">
      <c r="A8" s="28">
        <v>1351</v>
      </c>
      <c r="B8" s="28" t="s">
        <v>4</v>
      </c>
      <c r="C8" s="81">
        <f>IF([1]DRG_10!C8=0,"-",[1]DRG_11!C8/[1]DRG_10!C8*100-100)</f>
        <v>1.863618003968881</v>
      </c>
      <c r="D8" s="81">
        <f>IF([1]DRG_10!D8=0,"-",[1]DRG_11!D8/[1]DRG_10!D8*100-100)</f>
        <v>-0.11744950156760581</v>
      </c>
      <c r="E8" s="81">
        <f>IF([1]DRG_10!E8=0,"-",[1]DRG_11!E8/[1]DRG_10!E8*100-100)</f>
        <v>1.3372431899891097</v>
      </c>
      <c r="F8" s="81">
        <f>IF([1]DRG_10!F8=0,"-",[1]DRG_11!F8/[1]DRG_10!F8*100-100)</f>
        <v>875.22123893805315</v>
      </c>
      <c r="G8" s="81">
        <f>IF([1]DRG_11!G8=0,"-",[1]DRG_11!G8/[1]DRG_10!G8*100-100)</f>
        <v>-24.116331096196859</v>
      </c>
      <c r="H8" s="29">
        <f>IF([1]DRG_10!H8=0,"-",[1]DRG_11!I8/[1]DRG_10!H8*100-100)</f>
        <v>0.93802903606423627</v>
      </c>
      <c r="J8" s="22"/>
      <c r="K8" s="56"/>
      <c r="L8" s="56"/>
      <c r="M8" s="56"/>
    </row>
    <row r="9" spans="1:13" ht="13.5" customHeight="1" x14ac:dyDescent="0.2">
      <c r="A9" s="28">
        <v>1401</v>
      </c>
      <c r="B9" s="28" t="s">
        <v>5</v>
      </c>
      <c r="C9" s="81">
        <f>IF([1]DRG_10!C9=0,"-",[1]DRG_11!C9/[1]DRG_10!C9*100-100)</f>
        <v>-0.70595400496699767</v>
      </c>
      <c r="D9" s="81">
        <f>IF([1]DRG_10!D9=0,"-",[1]DRG_11!D9/[1]DRG_10!D9*100-100)</f>
        <v>41.030024404564585</v>
      </c>
      <c r="E9" s="81">
        <f>IF([1]DRG_10!E9=0,"-",[1]DRG_11!E9/[1]DRG_10!E9*100-100)</f>
        <v>13.484081415371591</v>
      </c>
      <c r="F9" s="81">
        <f>IF([1]DRG_10!F9=0,"-",[1]DRG_11!F9/[1]DRG_10!F9*100-100)</f>
        <v>536.0139341832197</v>
      </c>
      <c r="G9" s="81">
        <f>IF([1]DRG_11!G9=0,"-",[1]DRG_11!G9/[1]DRG_10!G9*100-100)</f>
        <v>-26.134872736814486</v>
      </c>
      <c r="H9" s="29">
        <f>IF([1]DRG_10!H9=0,"-",[1]DRG_11!I9/[1]DRG_10!H9*100-100)</f>
        <v>4.3583007082790317</v>
      </c>
      <c r="J9" s="22"/>
      <c r="K9" s="56"/>
      <c r="L9" s="56"/>
      <c r="M9" s="56"/>
    </row>
    <row r="10" spans="1:13" ht="13.5" customHeight="1" x14ac:dyDescent="0.2">
      <c r="A10" s="28">
        <v>1501</v>
      </c>
      <c r="B10" s="28" t="s">
        <v>6</v>
      </c>
      <c r="C10" s="81">
        <f>IF([1]DRG_10!C10=0,"-",[1]DRG_11!C10/[1]DRG_10!C10*100-100)</f>
        <v>-5.3742159163510763</v>
      </c>
      <c r="D10" s="81">
        <f>IF([1]DRG_10!D10=0,"-",[1]DRG_11!D10/[1]DRG_10!D10*100-100)</f>
        <v>-4.6070028054621304</v>
      </c>
      <c r="E10" s="81">
        <f>IF([1]DRG_10!E10=0,"-",[1]DRG_11!E10/[1]DRG_10!E10*100-100)</f>
        <v>-5.0316646009069927</v>
      </c>
      <c r="F10" s="81">
        <f>IF([1]DRG_10!F10=0,"-",[1]DRG_11!F10/[1]DRG_10!F10*100-100)</f>
        <v>185.78155444901495</v>
      </c>
      <c r="G10" s="81">
        <f>IF([1]DRG_11!G10=0,"-",[1]DRG_11!G10/[1]DRG_10!G10*100-100)</f>
        <v>-47.076045920332845</v>
      </c>
      <c r="H10" s="29">
        <f>IF([1]DRG_10!H10=0,"-",[1]DRG_11!I10/[1]DRG_10!H10*100-100)</f>
        <v>-10.377574918227523</v>
      </c>
      <c r="J10" s="22"/>
      <c r="K10" s="56"/>
      <c r="L10" s="56"/>
      <c r="M10" s="56"/>
    </row>
    <row r="11" spans="1:13" ht="13.5" customHeight="1" x14ac:dyDescent="0.2">
      <c r="A11" s="28">
        <v>1502</v>
      </c>
      <c r="B11" s="28" t="s">
        <v>7</v>
      </c>
      <c r="C11" s="81">
        <f>IF([1]DRG_10!C11=0,"-",[1]DRG_11!C11/[1]DRG_10!C11*100-100)</f>
        <v>3.8854507771265929</v>
      </c>
      <c r="D11" s="81">
        <f>IF([1]DRG_10!D11=0,"-",[1]DRG_11!D11/[1]DRG_10!D11*100-100)</f>
        <v>16.308578267892869</v>
      </c>
      <c r="E11" s="81">
        <f>IF([1]DRG_10!E11=0,"-",[1]DRG_11!E11/[1]DRG_10!E11*100-100)</f>
        <v>9.5937428630680444</v>
      </c>
      <c r="F11" s="81">
        <f>IF([1]DRG_10!F11=0,"-",[1]DRG_11!F11/[1]DRG_10!F11*100-100)</f>
        <v>242.23792897896618</v>
      </c>
      <c r="G11" s="81">
        <f>IF([1]DRG_11!G11=0,"-",[1]DRG_11!G11/[1]DRG_10!G11*100-100)</f>
        <v>-66.273374888691009</v>
      </c>
      <c r="H11" s="29">
        <f>IF([1]DRG_10!H11=0,"-",[1]DRG_11!I11/[1]DRG_10!H11*100-100)</f>
        <v>5.52190408292266</v>
      </c>
      <c r="J11" s="22"/>
      <c r="K11" s="56"/>
      <c r="L11" s="56"/>
      <c r="M11" s="56"/>
    </row>
    <row r="12" spans="1:13" ht="13.5" customHeight="1" x14ac:dyDescent="0.2">
      <c r="A12" s="28">
        <v>1516</v>
      </c>
      <c r="B12" s="28" t="s">
        <v>8</v>
      </c>
      <c r="C12" s="81">
        <f>IF([1]DRG_10!C12=0,"-",[1]DRG_11!C12/[1]DRG_10!C12*100-100)</f>
        <v>11.295875640954506</v>
      </c>
      <c r="D12" s="81">
        <f>IF([1]DRG_10!D12=0,"-",[1]DRG_11!D12/[1]DRG_10!D12*100-100)</f>
        <v>9.9828842072852382</v>
      </c>
      <c r="E12" s="81">
        <f>IF([1]DRG_10!E12=0,"-",[1]DRG_11!E12/[1]DRG_10!E12*100-100)</f>
        <v>10.663781913598072</v>
      </c>
      <c r="F12" s="81">
        <f>IF([1]DRG_10!F12=0,"-",[1]DRG_11!F12/[1]DRG_10!F12*100-100)</f>
        <v>17.444698222563161</v>
      </c>
      <c r="G12" s="81">
        <f>IF([1]DRG_11!G12=0,"-",[1]DRG_11!G12/[1]DRG_10!G12*100-100)</f>
        <v>-12.999769779755965</v>
      </c>
      <c r="H12" s="29">
        <f>IF([1]DRG_10!H12=0,"-",[1]DRG_11!I12/[1]DRG_10!H12*100-100)</f>
        <v>9.5678815243200859</v>
      </c>
      <c r="J12" s="22"/>
      <c r="K12" s="56"/>
      <c r="L12" s="56"/>
      <c r="M12" s="56"/>
    </row>
    <row r="13" spans="1:13" ht="13.5" customHeight="1" x14ac:dyDescent="0.2">
      <c r="A13" s="28">
        <v>2000</v>
      </c>
      <c r="B13" s="28" t="s">
        <v>9</v>
      </c>
      <c r="C13" s="81">
        <f>IF([1]DRG_10!C13=0,"-",[1]DRG_11!C13/[1]DRG_10!C13*100-100)</f>
        <v>-10.95453480418594</v>
      </c>
      <c r="D13" s="81">
        <f>IF([1]DRG_10!D13=0,"-",[1]DRG_11!D13/[1]DRG_10!D13*100-100)</f>
        <v>3.3389016177790154</v>
      </c>
      <c r="E13" s="81">
        <f>IF([1]DRG_10!E13=0,"-",[1]DRG_11!E13/[1]DRG_10!E13*100-100)</f>
        <v>-6.1201947495411702</v>
      </c>
      <c r="F13" s="81">
        <f>IF([1]DRG_10!F13=0,"-",[1]DRG_11!F13/[1]DRG_10!F13*100-100)</f>
        <v>46.105108553839415</v>
      </c>
      <c r="G13" s="81">
        <f>IF([1]DRG_11!G13=0,"-",[1]DRG_11!G13/[1]DRG_10!G13*100-100)</f>
        <v>-33.695345557122707</v>
      </c>
      <c r="H13" s="29">
        <f>IF([1]DRG_10!H13=0,"-",[1]DRG_11!I13/[1]DRG_10!H13*100-100)</f>
        <v>-8.7827690930842692</v>
      </c>
      <c r="J13" s="22"/>
      <c r="K13" s="56"/>
      <c r="L13" s="56"/>
      <c r="M13" s="56"/>
    </row>
    <row r="14" spans="1:13" ht="13.5" customHeight="1" x14ac:dyDescent="0.2">
      <c r="A14" s="28">
        <v>4001</v>
      </c>
      <c r="B14" s="28" t="s">
        <v>11</v>
      </c>
      <c r="C14" s="81">
        <f>IF([1]DRG_10!C14=0,"-",[1]DRG_11!C14/[1]DRG_10!C14*100-100)</f>
        <v>1.5690969141806619</v>
      </c>
      <c r="D14" s="81">
        <f>IF([1]DRG_10!D14=0,"-",[1]DRG_11!D14/[1]DRG_10!D14*100-100)</f>
        <v>4.0373051908209447</v>
      </c>
      <c r="E14" s="81">
        <f>IF([1]DRG_10!E14=0,"-",[1]DRG_11!E14/[1]DRG_10!E14*100-100)</f>
        <v>2.5826934342893395</v>
      </c>
      <c r="F14" s="81">
        <f>IF([1]DRG_10!F14=0,"-",[1]DRG_11!F14/[1]DRG_10!F14*100-100)</f>
        <v>3.9697662601626149</v>
      </c>
      <c r="G14" s="81">
        <f>IF([1]DRG_11!G14=0,"-",[1]DRG_11!G14/[1]DRG_10!G14*100-100)</f>
        <v>-24.590163934426229</v>
      </c>
      <c r="H14" s="29">
        <f>IF([1]DRG_10!H14=0,"-",[1]DRG_11!I14/[1]DRG_10!H14*100-100)</f>
        <v>3.8919744210436136</v>
      </c>
      <c r="J14" s="22"/>
      <c r="K14" s="56"/>
      <c r="L14" s="56"/>
      <c r="M14" s="56"/>
    </row>
    <row r="15" spans="1:13" ht="13.5" customHeight="1" x14ac:dyDescent="0.2">
      <c r="A15" s="28">
        <v>2500</v>
      </c>
      <c r="B15" s="28" t="s">
        <v>10</v>
      </c>
      <c r="C15" s="82">
        <f>IF([1]DRG_10!C15=0,"-",[1]DRG_11!C15/[1]DRG_10!C15*100-100)</f>
        <v>4.3016848899851539</v>
      </c>
      <c r="D15" s="82">
        <f>IF([1]DRG_10!D15=0,"-",[1]DRG_11!D15/[1]DRG_10!D15*100-100)</f>
        <v>7.627934786941438</v>
      </c>
      <c r="E15" s="82">
        <f>IF([1]DRG_10!E15=0,"-",[1]DRG_11!E15/[1]DRG_10!E15*100-100)</f>
        <v>5.5692487638896182</v>
      </c>
      <c r="F15" s="82">
        <f>IF([1]DRG_10!F15=0,"-",[1]DRG_11!F15/[1]DRG_10!F15*100-100)</f>
        <v>19.15785766100457</v>
      </c>
      <c r="G15" s="82">
        <f>IF([1]DRG_11!G15=0,"-",[1]DRG_11!G15/[1]DRG_10!G15*100-100)</f>
        <v>9.0003705762460555</v>
      </c>
      <c r="H15" s="29">
        <f>IF([1]DRG_10!H15=0,"-",[1]DRG_11!I15/[1]DRG_10!H15*100-100)</f>
        <v>4.5704436055840318</v>
      </c>
      <c r="J15" s="22"/>
      <c r="K15" s="56"/>
      <c r="L15" s="56"/>
      <c r="M15" s="56"/>
    </row>
    <row r="16" spans="1:13" ht="13.5" customHeight="1" x14ac:dyDescent="0.2">
      <c r="A16" s="28">
        <v>2501</v>
      </c>
      <c r="B16" s="28" t="s">
        <v>51</v>
      </c>
      <c r="C16" s="82">
        <f>IF([1]DRG_10!C16=0,"-",[1]DRG_11!C16/[1]DRG_10!C16*100-100)</f>
        <v>1.0192437280672948</v>
      </c>
      <c r="D16" s="82">
        <f>IF([1]DRG_10!D16=0,"-",[1]DRG_11!D16/[1]DRG_10!D16*100-100)</f>
        <v>8.9073445502409641</v>
      </c>
      <c r="E16" s="82">
        <f>IF([1]DRG_10!E16=0,"-",[1]DRG_11!E16/[1]DRG_10!E16*100-100)</f>
        <v>4.1268546413485012</v>
      </c>
      <c r="F16" s="82">
        <f>IF([1]DRG_10!F16=0,"-",[1]DRG_11!F16/[1]DRG_10!F16*100-100)</f>
        <v>32.915983622785575</v>
      </c>
      <c r="G16" s="82">
        <f>IF([1]DRG_11!G16=0,"-",[1]DRG_11!G16/[1]DRG_10!G16*100-100)</f>
        <v>2.2916356363171957</v>
      </c>
      <c r="H16" s="29">
        <f>IF([1]DRG_10!H16=0,"-",[1]DRG_11!I16/[1]DRG_10!H16*100-100)</f>
        <v>2.1683775675826098</v>
      </c>
      <c r="J16" s="22"/>
      <c r="K16" s="56"/>
      <c r="L16" s="56"/>
      <c r="M16" s="56"/>
    </row>
    <row r="17" spans="1:13" ht="13.5" customHeight="1" x14ac:dyDescent="0.2">
      <c r="A17" s="28">
        <v>4202</v>
      </c>
      <c r="B17" s="28" t="s">
        <v>12</v>
      </c>
      <c r="C17" s="81">
        <f>IF([1]DRG_10!C17=0,"-",[1]DRG_11!C17/[1]DRG_10!C17*100-100)</f>
        <v>9.5217371889429785</v>
      </c>
      <c r="D17" s="81">
        <f>IF([1]DRG_10!D17=0,"-",[1]DRG_11!D17/[1]DRG_10!D17*100-100)</f>
        <v>14.32631435135383</v>
      </c>
      <c r="E17" s="81">
        <f>IF([1]DRG_10!E17=0,"-",[1]DRG_11!E17/[1]DRG_10!E17*100-100)</f>
        <v>11.674164192152503</v>
      </c>
      <c r="F17" s="81">
        <f>IF([1]DRG_10!F17=0,"-",[1]DRG_11!F17/[1]DRG_10!F17*100-100)</f>
        <v>8.3217699328604482</v>
      </c>
      <c r="G17" s="81">
        <f>IF([1]DRG_11!G17=0,"-",[1]DRG_11!G17/[1]DRG_10!G17*100-100)</f>
        <v>390.10123734533187</v>
      </c>
      <c r="H17" s="29">
        <f>IF([1]DRG_10!H17=0,"-",[1]DRG_11!I17/[1]DRG_10!H17*100-100)</f>
        <v>11.878510125197607</v>
      </c>
      <c r="J17" s="22"/>
      <c r="K17" s="56"/>
      <c r="L17" s="56"/>
      <c r="M17" s="56"/>
    </row>
    <row r="18" spans="1:13" ht="13.5" customHeight="1" x14ac:dyDescent="0.2">
      <c r="A18" s="28">
        <v>4212</v>
      </c>
      <c r="B18" s="28" t="s">
        <v>48</v>
      </c>
      <c r="C18" s="81">
        <f>IF([1]DRG_10!C18=0,"-",[1]DRG_11!C18/[1]DRG_10!C18*100-100)</f>
        <v>-2.503946643823042</v>
      </c>
      <c r="D18" s="81">
        <f>IF([1]DRG_10!D18=0,"-",[1]DRG_11!D18/[1]DRG_10!D18*100-100)</f>
        <v>-2.4990943784066104</v>
      </c>
      <c r="E18" s="81">
        <f>IF([1]DRG_10!E18=0,"-",[1]DRG_11!E18/[1]DRG_10!E18*100-100)</f>
        <v>-2.5021633763222155</v>
      </c>
      <c r="F18" s="81">
        <f>IF([1]DRG_10!F18=0,"-",[1]DRG_11!F18/[1]DRG_10!F18*100-100)</f>
        <v>13.457349738034964</v>
      </c>
      <c r="G18" s="81">
        <f>IF([1]DRG_11!G18=0,"-",[1]DRG_11!G18/[1]DRG_10!G18*100-100)</f>
        <v>5.7702962982506989</v>
      </c>
      <c r="H18" s="29">
        <f>IF([1]DRG_10!H18=0,"-",[1]DRG_11!I18/[1]DRG_10!H18*100-100)</f>
        <v>-2.9747614128176565</v>
      </c>
      <c r="J18" s="22"/>
      <c r="K18" s="56"/>
      <c r="L18" s="56"/>
      <c r="M18" s="56"/>
    </row>
    <row r="19" spans="1:13" ht="13.5" customHeight="1" x14ac:dyDescent="0.2">
      <c r="A19" s="28">
        <v>5000</v>
      </c>
      <c r="B19" s="28" t="s">
        <v>52</v>
      </c>
      <c r="C19" s="81">
        <f>IF([1]DRG_10!C19=0,"-",[1]DRG_11!C19/[1]DRG_10!C19*100-100)</f>
        <v>-0.39011879179929565</v>
      </c>
      <c r="D19" s="81">
        <f>IF([1]DRG_10!D19=0,"-",[1]DRG_11!D19/[1]DRG_10!D19*100-100)</f>
        <v>-0.50458160093650406</v>
      </c>
      <c r="E19" s="81">
        <f>IF([1]DRG_10!E19=0,"-",[1]DRG_11!E19/[1]DRG_10!E19*100-100)</f>
        <v>-0.44606764463162563</v>
      </c>
      <c r="F19" s="81">
        <f>IF([1]DRG_10!F19=0,"-",[1]DRG_11!F19/[1]DRG_10!F19*100-100)</f>
        <v>-36.822858861036558</v>
      </c>
      <c r="G19" s="81">
        <f>IF([1]DRG_11!G19=0,"-",[1]DRG_11!G19/[1]DRG_10!G19*100-100)</f>
        <v>6.7012405938580315</v>
      </c>
      <c r="H19" s="29">
        <f>IF([1]DRG_10!H19=0,"-",[1]DRG_11!I19/[1]DRG_10!H19*100-100)</f>
        <v>4.0785362064917052</v>
      </c>
      <c r="J19" s="22"/>
      <c r="K19" s="56"/>
      <c r="L19" s="56"/>
      <c r="M19" s="56"/>
    </row>
    <row r="20" spans="1:13" ht="13.5" customHeight="1" x14ac:dyDescent="0.2">
      <c r="A20" s="28">
        <v>5501</v>
      </c>
      <c r="B20" s="28" t="s">
        <v>13</v>
      </c>
      <c r="C20" s="81">
        <f>IF([1]DRG_10!C20=0,"-",[1]DRG_11!C20/[1]DRG_10!C20*100-100)</f>
        <v>-0.48979654091917268</v>
      </c>
      <c r="D20" s="81">
        <f>IF([1]DRG_10!D20=0,"-",[1]DRG_11!D20/[1]DRG_10!D20*100-100)</f>
        <v>11.035617595342089</v>
      </c>
      <c r="E20" s="81">
        <f>IF([1]DRG_10!E20=0,"-",[1]DRG_11!E20/[1]DRG_10!E20*100-100)</f>
        <v>4.5808316418108035</v>
      </c>
      <c r="F20" s="81">
        <f>IF([1]DRG_10!F20=0,"-",[1]DRG_11!F20/[1]DRG_10!F20*100-100)</f>
        <v>11.817681190565736</v>
      </c>
      <c r="G20" s="81">
        <f>IF([1]DRG_11!G20=0,"-",[1]DRG_11!G20/[1]DRG_10!G20*100-100)</f>
        <v>-26.035215543412264</v>
      </c>
      <c r="H20" s="29">
        <f>IF([1]DRG_10!H20=0,"-",[1]DRG_11!I20/[1]DRG_10!H20*100-100)</f>
        <v>3.8132714383596777</v>
      </c>
      <c r="J20" s="22"/>
      <c r="K20" s="56"/>
      <c r="L20" s="56"/>
      <c r="M20" s="56"/>
    </row>
    <row r="21" spans="1:13" ht="13.5" customHeight="1" x14ac:dyDescent="0.2">
      <c r="A21" s="28">
        <v>6007</v>
      </c>
      <c r="B21" s="28" t="s">
        <v>14</v>
      </c>
      <c r="C21" s="81">
        <f>IF([1]DRG_10!C21=0,"-",[1]DRG_11!C21/[1]DRG_10!C21*100-100)</f>
        <v>1.736279247886614</v>
      </c>
      <c r="D21" s="81">
        <f>IF([1]DRG_10!D21=0,"-",[1]DRG_11!D21/[1]DRG_10!D21*100-100)</f>
        <v>12.280772030778138</v>
      </c>
      <c r="E21" s="81">
        <f>IF([1]DRG_10!E21=0,"-",[1]DRG_11!E21/[1]DRG_10!E21*100-100)</f>
        <v>5.7140210359229542</v>
      </c>
      <c r="F21" s="81">
        <f>IF([1]DRG_10!F21=0,"-",[1]DRG_11!F21/[1]DRG_10!F21*100-100)</f>
        <v>-2.5210686749148294</v>
      </c>
      <c r="G21" s="81">
        <f>IF([1]DRG_11!G21=0,"-",[1]DRG_11!G21/[1]DRG_10!G21*100-100)</f>
        <v>-24.561403508771932</v>
      </c>
      <c r="H21" s="29">
        <f>IF([1]DRG_10!H21=0,"-",[1]DRG_11!I21/[1]DRG_10!H21*100-100)</f>
        <v>5.7163976838733532</v>
      </c>
      <c r="J21" s="22"/>
      <c r="K21" s="56"/>
      <c r="L21" s="56"/>
      <c r="M21" s="56"/>
    </row>
    <row r="22" spans="1:13" ht="13.5" customHeight="1" x14ac:dyDescent="0.2">
      <c r="A22" s="28">
        <v>6008</v>
      </c>
      <c r="B22" s="28" t="s">
        <v>54</v>
      </c>
      <c r="C22" s="81">
        <f>IF([1]DRG_10!C22=0,"-",[1]DRG_11!C22/[1]DRG_10!C22*100-100)</f>
        <v>-1.0328600405679538</v>
      </c>
      <c r="D22" s="81">
        <f>IF([1]DRG_10!D22=0,"-",[1]DRG_11!D22/[1]DRG_10!D22*100-100)</f>
        <v>8.4638556454735152</v>
      </c>
      <c r="E22" s="81">
        <f>IF([1]DRG_10!E22=0,"-",[1]DRG_11!E22/[1]DRG_10!E22*100-100)</f>
        <v>4.8639798733988329</v>
      </c>
      <c r="F22" s="81">
        <f>IF([1]DRG_10!F22=0,"-",[1]DRG_11!F22/[1]DRG_10!F22*100-100)</f>
        <v>2.187706191933998</v>
      </c>
      <c r="G22" s="81">
        <f>IF([1]DRG_11!G22=0,"-",[1]DRG_11!G22/[1]DRG_10!G22*100-100)</f>
        <v>-128.77591677119457</v>
      </c>
      <c r="H22" s="29">
        <f>IF([1]DRG_10!H22=0,"-",[1]DRG_11!I22/[1]DRG_10!H22*100-100)</f>
        <v>6.512845971372073</v>
      </c>
      <c r="J22" s="22"/>
      <c r="K22" s="56"/>
      <c r="L22" s="56"/>
      <c r="M22" s="56"/>
    </row>
    <row r="23" spans="1:13" ht="13.5" customHeight="1" x14ac:dyDescent="0.2">
      <c r="A23" s="28">
        <v>6013</v>
      </c>
      <c r="B23" s="28" t="s">
        <v>67</v>
      </c>
      <c r="C23" s="81">
        <f>IF([1]DRG_10!C23=0,"-",[1]DRG_11!C23/[1]DRG_10!C23*100-100)</f>
        <v>-5.5313314136843559</v>
      </c>
      <c r="D23" s="81">
        <f>IF([1]DRG_10!D23=0,"-",[1]DRG_11!D23/[1]DRG_10!D23*100-100)</f>
        <v>73.855547927882355</v>
      </c>
      <c r="E23" s="81">
        <f>IF([1]DRG_10!E23=0,"-",[1]DRG_11!E23/[1]DRG_10!E23*100-100)</f>
        <v>28.723769137226782</v>
      </c>
      <c r="F23" s="81" t="str">
        <f>IF([1]DRG_10!F23=0,"-",[1]DRG_11!F23/[1]DRG_10!F23*100-100)</f>
        <v>-</v>
      </c>
      <c r="G23" s="81">
        <f>IF([1]DRG_11!G23=0,"-",[1]DRG_11!G23/[1]DRG_10!G23*100-100)</f>
        <v>-28.774422735346363</v>
      </c>
      <c r="H23" s="29">
        <f>IF([1]DRG_10!H23=0,"-",[1]DRG_11!I23/[1]DRG_10!H23*100-100)</f>
        <v>28.472529434135055</v>
      </c>
      <c r="J23" s="22"/>
      <c r="K23" s="56"/>
      <c r="L23" s="56"/>
      <c r="M23" s="56"/>
    </row>
    <row r="24" spans="1:13" ht="13.5" customHeight="1" x14ac:dyDescent="0.2">
      <c r="A24" s="28">
        <v>6006</v>
      </c>
      <c r="B24" s="28" t="s">
        <v>49</v>
      </c>
      <c r="C24" s="81">
        <f>IF([1]DRG_10!C24=0,"-",[1]DRG_11!C24/[1]DRG_10!C24*100-100)</f>
        <v>6.8826617906573233</v>
      </c>
      <c r="D24" s="81">
        <f>IF([1]DRG_10!D24=0,"-",[1]DRG_11!D24/[1]DRG_10!D24*100-100)</f>
        <v>9.8098191789693061</v>
      </c>
      <c r="E24" s="81">
        <f>IF([1]DRG_10!E24=0,"-",[1]DRG_11!E24/[1]DRG_10!E24*100-100)</f>
        <v>8.0504442024590332</v>
      </c>
      <c r="F24" s="81">
        <f>IF([1]DRG_10!F24=0,"-",[1]DRG_11!F24/[1]DRG_10!F24*100-100)</f>
        <v>331.47141518275538</v>
      </c>
      <c r="G24" s="81">
        <f>IF([1]DRG_11!G24=0,"-",[1]DRG_11!G24/[1]DRG_10!G24*100-100)</f>
        <v>-20.766910814304183</v>
      </c>
      <c r="H24" s="29">
        <f>IF([1]DRG_10!H24=0,"-",[1]DRG_11!I24/[1]DRG_10!H24*100-100)</f>
        <v>6.1727921275237776</v>
      </c>
      <c r="J24" s="22"/>
      <c r="K24" s="56"/>
      <c r="L24" s="56"/>
      <c r="M24" s="56"/>
    </row>
    <row r="25" spans="1:13" ht="13.5" customHeight="1" x14ac:dyDescent="0.2">
      <c r="A25" s="28">
        <v>6650</v>
      </c>
      <c r="B25" s="28" t="s">
        <v>15</v>
      </c>
      <c r="C25" s="81">
        <f>IF([1]DRG_10!C25=0,"-",[1]DRG_11!C25/[1]DRG_10!C25*100-100)</f>
        <v>-5.341428205689752</v>
      </c>
      <c r="D25" s="81">
        <f>IF([1]DRG_10!D25=0,"-",[1]DRG_11!D25/[1]DRG_10!D25*100-100)</f>
        <v>9.0241276886989965</v>
      </c>
      <c r="E25" s="81">
        <f>IF([1]DRG_10!E25=0,"-",[1]DRG_11!E25/[1]DRG_10!E25*100-100)</f>
        <v>0.55533987291190101</v>
      </c>
      <c r="F25" s="81">
        <f>IF([1]DRG_10!F25=0,"-",[1]DRG_11!F25/[1]DRG_10!F25*100-100)</f>
        <v>31.423113658070662</v>
      </c>
      <c r="G25" s="81">
        <f>IF([1]DRG_11!G25=0,"-",[1]DRG_11!G25/[1]DRG_10!G25*100-100)</f>
        <v>-70.354703588304474</v>
      </c>
      <c r="H25" s="29">
        <f>IF([1]DRG_10!H25=0,"-",[1]DRG_11!I25/[1]DRG_10!H25*100-100)</f>
        <v>2.1375524747446804</v>
      </c>
      <c r="J25" s="22"/>
      <c r="K25" s="56"/>
      <c r="L25" s="56"/>
      <c r="M25" s="56"/>
    </row>
    <row r="26" spans="1:13" ht="13.5" customHeight="1" x14ac:dyDescent="0.2">
      <c r="A26" s="28">
        <v>6620</v>
      </c>
      <c r="B26" s="28" t="s">
        <v>76</v>
      </c>
      <c r="C26" s="81">
        <f>IF([1]DRG_10!C26=0,"-",[1]DRG_11!C26/[1]DRG_10!C26*100-100)</f>
        <v>2.7430099706647439</v>
      </c>
      <c r="D26" s="81">
        <f>IF([1]DRG_10!D26=0,"-",[1]DRG_11!D26/[1]DRG_10!D26*100-100)</f>
        <v>12.728898113194603</v>
      </c>
      <c r="E26" s="81">
        <f>IF([1]DRG_10!E26=0,"-",[1]DRG_11!E26/[1]DRG_10!E26*100-100)</f>
        <v>6.5063471468650391</v>
      </c>
      <c r="F26" s="81">
        <f>IF([1]DRG_10!F26=0,"-",[1]DRG_11!F26/[1]DRG_10!F26*100-100)</f>
        <v>42.258329534467833</v>
      </c>
      <c r="G26" s="81">
        <f>IF([1]DRG_11!G26=0,"-",[1]DRG_11!G26/[1]DRG_10!G26*100-100)</f>
        <v>15.792887140502884</v>
      </c>
      <c r="H26" s="29">
        <f>IF([1]DRG_10!H26=0,"-",[1]DRG_11!I26/[1]DRG_10!H26*100-100)</f>
        <v>4.4289893928813484</v>
      </c>
      <c r="J26" s="22"/>
      <c r="K26" s="56"/>
      <c r="L26" s="56"/>
      <c r="M26" s="56"/>
    </row>
    <row r="27" spans="1:13" ht="13.5" customHeight="1" x14ac:dyDescent="0.2">
      <c r="A27" s="28">
        <v>7005</v>
      </c>
      <c r="B27" s="28" t="s">
        <v>16</v>
      </c>
      <c r="C27" s="81">
        <f>IF([1]DRG_10!C27=0,"-",[1]DRG_11!C27/[1]DRG_10!C27*100-100)</f>
        <v>-1.5615625776779467</v>
      </c>
      <c r="D27" s="81">
        <f>IF([1]DRG_10!D27=0,"-",[1]DRG_11!D27/[1]DRG_10!D27*100-100)</f>
        <v>11.283449192646273</v>
      </c>
      <c r="E27" s="81">
        <f>IF([1]DRG_10!E27=0,"-",[1]DRG_11!E27/[1]DRG_10!E27*100-100)</f>
        <v>3.1564845646381485</v>
      </c>
      <c r="F27" s="81">
        <f>IF([1]DRG_10!F27=0,"-",[1]DRG_11!F27/[1]DRG_10!F27*100-100)</f>
        <v>70.044900577293134</v>
      </c>
      <c r="G27" s="81">
        <f>IF([1]DRG_11!G27=0,"-",[1]DRG_11!G27/[1]DRG_10!G27*100-100)</f>
        <v>63.029856247696273</v>
      </c>
      <c r="H27" s="29">
        <f>IF([1]DRG_10!H27=0,"-",[1]DRG_11!I27/[1]DRG_10!H27*100-100)</f>
        <v>2.800539756806856</v>
      </c>
      <c r="J27" s="22"/>
      <c r="K27" s="56"/>
      <c r="L27" s="56"/>
      <c r="M27" s="56"/>
    </row>
    <row r="28" spans="1:13" ht="13.5" customHeight="1" x14ac:dyDescent="0.2">
      <c r="A28" s="28">
        <v>7601</v>
      </c>
      <c r="B28" s="28" t="s">
        <v>83</v>
      </c>
      <c r="C28" s="81">
        <f>IF([1]DRG_10!C28=0,"-",[1]DRG_11!C28/[1]DRG_10!C28*100-100)</f>
        <v>-6.7500176159093712</v>
      </c>
      <c r="D28" s="81">
        <f>IF([1]DRG_10!D28=0,"-",[1]DRG_11!D28/[1]DRG_10!D28*100-100)</f>
        <v>-5.4752504970291511</v>
      </c>
      <c r="E28" s="81">
        <f>IF([1]DRG_10!E28=0,"-",[1]DRG_11!E28/[1]DRG_10!E28*100-100)</f>
        <v>-6.2232799295994425</v>
      </c>
      <c r="F28" s="81">
        <f>IF([1]DRG_10!F28=0,"-",[1]DRG_11!F28/[1]DRG_10!F28*100-100)</f>
        <v>-7.4320645448695757</v>
      </c>
      <c r="G28" s="81">
        <f>IF([1]DRG_11!G28=0,"-",[1]DRG_11!G28/[1]DRG_10!G28*100-100)</f>
        <v>-33.575517393218846</v>
      </c>
      <c r="H28" s="29">
        <f>IF([1]DRG_10!H28=0,"-",[1]DRG_11!I28/[1]DRG_10!H28*100-100)</f>
        <v>-6.089970593755865</v>
      </c>
      <c r="J28" s="22"/>
      <c r="K28" s="56"/>
      <c r="L28" s="56"/>
      <c r="M28" s="56"/>
    </row>
    <row r="29" spans="1:13" ht="13.5" customHeight="1" x14ac:dyDescent="0.2">
      <c r="A29" s="28">
        <v>7603</v>
      </c>
      <c r="B29" s="28" t="s">
        <v>17</v>
      </c>
      <c r="C29" s="81">
        <f>IF([1]DRG_10!C29=0,"-",[1]DRG_11!C29/[1]DRG_10!C29*100-100)</f>
        <v>0.80189194411539688</v>
      </c>
      <c r="D29" s="81">
        <f>IF([1]DRG_10!D29=0,"-",[1]DRG_11!D29/[1]DRG_10!D29*100-100)</f>
        <v>11.22275743865093</v>
      </c>
      <c r="E29" s="81">
        <f>IF([1]DRG_10!E29=0,"-",[1]DRG_11!E29/[1]DRG_10!E29*100-100)</f>
        <v>4.3539174181615863</v>
      </c>
      <c r="F29" s="81">
        <f>IF([1]DRG_10!F29=0,"-",[1]DRG_11!F29/[1]DRG_10!F29*100-100)</f>
        <v>118.12816188870153</v>
      </c>
      <c r="G29" s="81">
        <f>IF([1]DRG_11!G29=0,"-",[1]DRG_11!G29/[1]DRG_10!G29*100-100)</f>
        <v>-7.627765064836467E-2</v>
      </c>
      <c r="H29" s="29">
        <f>IF([1]DRG_10!H29=0,"-",[1]DRG_11!I29/[1]DRG_10!H29*100-100)</f>
        <v>3.9497524854869681</v>
      </c>
      <c r="J29" s="22"/>
      <c r="K29" s="56"/>
      <c r="L29" s="56"/>
      <c r="M29" s="56"/>
    </row>
    <row r="30" spans="1:13" ht="13.5" customHeight="1" x14ac:dyDescent="0.2">
      <c r="A30" s="28">
        <v>8001</v>
      </c>
      <c r="B30" s="28" t="s">
        <v>50</v>
      </c>
      <c r="C30" s="82">
        <f>IF([1]DRG_10!C30=0,"-",[1]DRG_11!C30/[1]DRG_10!C30*100-100)</f>
        <v>0.61805210759293061</v>
      </c>
      <c r="D30" s="82">
        <f>IF([1]DRG_10!D30=0,"-",[1]DRG_11!D30/[1]DRG_10!D30*100-100)</f>
        <v>14.014128434938769</v>
      </c>
      <c r="E30" s="82">
        <f>IF([1]DRG_10!E30=0,"-",[1]DRG_11!E30/[1]DRG_10!E30*100-100)</f>
        <v>5.9770486569077832</v>
      </c>
      <c r="F30" s="82">
        <f>IF([1]DRG_10!F30=0,"-",[1]DRG_11!F30/[1]DRG_10!F30*100-100)</f>
        <v>47.713499664375604</v>
      </c>
      <c r="G30" s="81">
        <f>IF([1]DRG_11!G30=0,"-",[1]DRG_11!G30/[1]DRG_10!G30*100-100)</f>
        <v>82.126899016979451</v>
      </c>
      <c r="H30" s="29">
        <f>IF([1]DRG_10!H30=0,"-",[1]DRG_11!I30/[1]DRG_10!H30*100-100)</f>
        <v>3.8808324716577403</v>
      </c>
      <c r="J30" s="22"/>
      <c r="K30" s="56"/>
      <c r="L30" s="56"/>
      <c r="M30" s="56"/>
    </row>
    <row r="31" spans="1:13" ht="13.5" customHeight="1" x14ac:dyDescent="0.2">
      <c r="A31" s="28">
        <v>8003</v>
      </c>
      <c r="B31" s="28" t="s">
        <v>18</v>
      </c>
      <c r="C31" s="82">
        <f>IF([1]DRG_10!C31=0,"-",[1]DRG_11!C31/[1]DRG_10!C31*100-100)</f>
        <v>3.0259743092055089</v>
      </c>
      <c r="D31" s="82">
        <f>IF([1]DRG_10!D31=0,"-",[1]DRG_11!D31/[1]DRG_10!D31*100-100)</f>
        <v>19.811881250039079</v>
      </c>
      <c r="E31" s="82">
        <f>IF([1]DRG_10!E31=0,"-",[1]DRG_11!E31/[1]DRG_10!E31*100-100)</f>
        <v>8.6076278412044758</v>
      </c>
      <c r="F31" s="82">
        <f>IF([1]DRG_10!F31=0,"-",[1]DRG_11!F31/[1]DRG_10!F31*100-100)</f>
        <v>68.872333911623628</v>
      </c>
      <c r="G31" s="81">
        <f>IF([1]DRG_11!G31=0,"-",[1]DRG_11!G31/[1]DRG_10!G31*100-100)</f>
        <v>-23.813291139240505</v>
      </c>
      <c r="H31" s="29">
        <f>IF([1]DRG_10!H31=0,"-",[1]DRG_11!I31/[1]DRG_10!H31*100-100)</f>
        <v>5.2119141295335254</v>
      </c>
      <c r="J31" s="22"/>
      <c r="K31" s="56"/>
      <c r="L31" s="56"/>
      <c r="M31" s="56"/>
    </row>
    <row r="32" spans="1:13" ht="13.5" customHeight="1" x14ac:dyDescent="0.2">
      <c r="A32" s="28">
        <v>8005</v>
      </c>
      <c r="B32" s="28" t="s">
        <v>19</v>
      </c>
      <c r="C32" s="82">
        <f>IF([1]DRG_10!C32=0,"-",[1]DRG_11!C32/[1]DRG_10!C32*100-100)</f>
        <v>15.521042359603072</v>
      </c>
      <c r="D32" s="82">
        <f>IF([1]DRG_10!D32=0,"-",[1]DRG_11!D32/[1]DRG_10!D32*100-100)</f>
        <v>5.8999669585329713</v>
      </c>
      <c r="E32" s="82">
        <f>IF([1]DRG_10!E32=0,"-",[1]DRG_11!E32/[1]DRG_10!E32*100-100)</f>
        <v>13.498235056595419</v>
      </c>
      <c r="F32" s="82">
        <f>IF([1]DRG_10!F32=0,"-",[1]DRG_11!F32/[1]DRG_10!F32*100-100)</f>
        <v>-21.92307692307692</v>
      </c>
      <c r="G32" s="81">
        <f>IF([1]DRG_11!G32=0,"-",[1]DRG_11!G32/[1]DRG_10!G32*100-100)</f>
        <v>-14.175438596491233</v>
      </c>
      <c r="H32" s="29">
        <f>IF([1]DRG_10!H32=0,"-",[1]DRG_11!I32/[1]DRG_10!H32*100-100)</f>
        <v>13.367662559831345</v>
      </c>
      <c r="J32" s="22"/>
      <c r="K32" s="56"/>
      <c r="L32" s="56"/>
      <c r="M32" s="56"/>
    </row>
    <row r="33" spans="1:11" ht="13.5" customHeight="1" x14ac:dyDescent="0.2">
      <c r="A33" s="54"/>
      <c r="B33" s="31" t="s">
        <v>28</v>
      </c>
      <c r="C33" s="83">
        <f>IF([1]DRG_10!C37=0,"-",[1]DRG_11!C37/[1]DRG_10!C37*100-100)</f>
        <v>1.6426500061488269</v>
      </c>
      <c r="D33" s="83">
        <f>IF([1]DRG_10!D37=0,"-",[1]DRG_11!D37/[1]DRG_10!D37*100-100)</f>
        <v>9.1106834421360077</v>
      </c>
      <c r="E33" s="83">
        <f>IF([1]DRG_10!E37=0,"-",[1]DRG_11!E37/[1]DRG_10!E37*100-100)</f>
        <v>4.6486222465425442</v>
      </c>
      <c r="F33" s="83">
        <f>IF([1]DRG_10!F37=0,"-",[1]DRG_11!F37/[1]DRG_10!F37*100-100)</f>
        <v>21.999852125550248</v>
      </c>
      <c r="G33" s="48" t="str">
        <f>IF([1]DRG_11!G37=0,"-",[1]DRG_11!G37/[1]DRG_10!G37*100-100)</f>
        <v>-</v>
      </c>
      <c r="H33" s="80">
        <f>IF([1]DRG_10!H37=0,"-",[1]DRG_11!I37/[1]DRG_10!H37*100-100)</f>
        <v>3.5443513625719874</v>
      </c>
      <c r="I33" s="9"/>
      <c r="J33" s="9"/>
      <c r="K33" s="9"/>
    </row>
    <row r="34" spans="1:11" ht="13.5" customHeight="1" x14ac:dyDescent="0.2">
      <c r="A34" s="33"/>
      <c r="B34" s="18"/>
      <c r="C34" s="34"/>
      <c r="D34" s="34"/>
      <c r="E34" s="34"/>
      <c r="F34" s="34"/>
      <c r="G34" s="34"/>
      <c r="H34" s="34"/>
      <c r="I34" s="9"/>
      <c r="J34" s="9"/>
      <c r="K34" s="9"/>
    </row>
    <row r="35" spans="1:11" ht="13.5" customHeight="1" x14ac:dyDescent="0.2">
      <c r="A35" s="33"/>
      <c r="B35" s="35" t="s">
        <v>42</v>
      </c>
      <c r="C35" s="36">
        <f>IF([1]DRG_10!C39=0,"-",[1]DRG_11!C39/[1]DRG_10!C39*100-100)</f>
        <v>1.751769212450327</v>
      </c>
      <c r="D35" s="36">
        <f>IF([1]DRG_10!D39=0,"-",[1]DRG_11!D39/[1]DRG_10!D39*100-100)</f>
        <v>8.412675836839199</v>
      </c>
      <c r="E35" s="36">
        <f>IF([1]DRG_10!E39=0,"-",[1]DRG_11!E39/[1]DRG_10!E39*100-100)</f>
        <v>4.3061033994189017</v>
      </c>
      <c r="F35" s="36">
        <f>IF([1]DRG_10!F39=0,"-",[1]DRG_11!F39/[1]DRG_10!F39*100-100)</f>
        <v>29.916679425023375</v>
      </c>
      <c r="G35" s="36">
        <f>IF([1]DRG_10!G39=0,"-",[1]DRG_11!G39/[1]DRG_10!G39*100-100)</f>
        <v>-27.820403795254975</v>
      </c>
      <c r="H35" s="37">
        <f>IF([1]DRG_10!H39=0,"-",[1]DRG_11!I39/[1]DRG_10!H39*100-100)</f>
        <v>2.2923280695599431</v>
      </c>
      <c r="I35" s="9"/>
      <c r="J35" s="50"/>
      <c r="K35" s="9"/>
    </row>
    <row r="36" spans="1:11" ht="13.5" customHeight="1" x14ac:dyDescent="0.2">
      <c r="A36" s="33"/>
      <c r="B36" s="38" t="s">
        <v>43</v>
      </c>
      <c r="C36" s="39">
        <f>IF([1]DRG_10!C40=0,"-",[1]DRG_11!C40/[1]DRG_10!C40*100-100)</f>
        <v>2.5259112740656917</v>
      </c>
      <c r="D36" s="39">
        <f>IF([1]DRG_10!D40=0,"-",[1]DRG_11!D40/[1]DRG_10!D40*100-100)</f>
        <v>8.3372880440805801</v>
      </c>
      <c r="E36" s="39">
        <f>IF([1]DRG_10!E40=0,"-",[1]DRG_11!E40/[1]DRG_10!E40*100-100)</f>
        <v>4.7813980702077714</v>
      </c>
      <c r="F36" s="39">
        <f>IF([1]DRG_10!F40=0,"-",[1]DRG_11!F40/[1]DRG_10!F40*100-100)</f>
        <v>26.233878374773184</v>
      </c>
      <c r="G36" s="39">
        <f>IF([1]DRG_10!G40=0,"-",[1]DRG_11!G40/[1]DRG_10!G40*100-100)</f>
        <v>5.5038647932307896</v>
      </c>
      <c r="H36" s="40">
        <f>IF([1]DRG_10!H40=0,"-",[1]DRG_11!I40/[1]DRG_10!H40*100-100)</f>
        <v>3.2537112922603768</v>
      </c>
      <c r="I36" s="9"/>
      <c r="J36" s="50"/>
      <c r="K36" s="9"/>
    </row>
    <row r="37" spans="1:11" ht="13.5" customHeight="1" x14ac:dyDescent="0.2">
      <c r="A37" s="33"/>
      <c r="B37" s="38" t="s">
        <v>44</v>
      </c>
      <c r="C37" s="39">
        <f>IF([1]DRG_10!C41=0,"-",[1]DRG_11!C41/[1]DRG_10!C41*100-100)</f>
        <v>3.1039995488237366</v>
      </c>
      <c r="D37" s="39">
        <f>IF([1]DRG_10!D41=0,"-",[1]DRG_11!D41/[1]DRG_10!D41*100-100)</f>
        <v>9.4854686234867813</v>
      </c>
      <c r="E37" s="39">
        <f>IF([1]DRG_10!E41=0,"-",[1]DRG_11!E41/[1]DRG_10!E41*100-100)</f>
        <v>6.0527227304296218</v>
      </c>
      <c r="F37" s="39">
        <f>IF([1]DRG_10!F41=0,"-",[1]DRG_11!F41/[1]DRG_10!F41*100-100)</f>
        <v>-1.5349419848748624</v>
      </c>
      <c r="G37" s="39">
        <f>IF([1]DRG_10!G41=0,"-",[1]DRG_11!G41/[1]DRG_10!G41*100-100)</f>
        <v>-3.329371586754732</v>
      </c>
      <c r="H37" s="40">
        <f>IF([1]DRG_10!H41=0,"-",[1]DRG_11!I41/[1]DRG_10!H41*100-100)</f>
        <v>6.8453760696598209</v>
      </c>
      <c r="I37" s="9"/>
      <c r="J37" s="50"/>
      <c r="K37" s="9"/>
    </row>
    <row r="38" spans="1:11" ht="13.5" customHeight="1" x14ac:dyDescent="0.2">
      <c r="A38" s="33"/>
      <c r="B38" s="38" t="s">
        <v>45</v>
      </c>
      <c r="C38" s="39">
        <f>IF([1]DRG_10!C42=0,"-",[1]DRG_11!C42/[1]DRG_10!C42*100-100)</f>
        <v>-0.45071090768539079</v>
      </c>
      <c r="D38" s="39">
        <f>IF([1]DRG_10!D42=0,"-",[1]DRG_11!D42/[1]DRG_10!D42*100-100)</f>
        <v>7.9706473543212724</v>
      </c>
      <c r="E38" s="39">
        <f>IF([1]DRG_10!E42=0,"-",[1]DRG_11!E42/[1]DRG_10!E42*100-100)</f>
        <v>2.8365837510870335</v>
      </c>
      <c r="F38" s="39">
        <f>IF([1]DRG_10!F42=0,"-",[1]DRG_11!F42/[1]DRG_10!F42*100-100)</f>
        <v>31.518849948818911</v>
      </c>
      <c r="G38" s="39">
        <f>IF([1]DRG_10!G42=0,"-",[1]DRG_11!G42/[1]DRG_10!G42*100-100)</f>
        <v>-15.398876203428657</v>
      </c>
      <c r="H38" s="40">
        <f>IF([1]DRG_10!H42=0,"-",[1]DRG_11!I42/[1]DRG_10!H42*100-100)</f>
        <v>1.9836770150460694</v>
      </c>
      <c r="I38" s="9"/>
      <c r="J38" s="50"/>
      <c r="K38" s="9"/>
    </row>
    <row r="39" spans="1:11" ht="13.5" customHeight="1" x14ac:dyDescent="0.2">
      <c r="A39" s="41"/>
      <c r="B39" s="42" t="s">
        <v>46</v>
      </c>
      <c r="C39" s="43">
        <f>IF([1]DRG_10!C43=0,"-",[1]DRG_11!C43/[1]DRG_10!C43*100-100)</f>
        <v>1.8664869042248142</v>
      </c>
      <c r="D39" s="43">
        <f>IF([1]DRG_10!D43=0,"-",[1]DRG_11!D43/[1]DRG_10!D43*100-100)</f>
        <v>14.551402857637356</v>
      </c>
      <c r="E39" s="43">
        <f>IF([1]DRG_10!E43=0,"-",[1]DRG_11!E43/[1]DRG_10!E43*100-100)</f>
        <v>6.642434383318502</v>
      </c>
      <c r="F39" s="43">
        <f>IF([1]DRG_10!F43=0,"-",[1]DRG_11!F43/[1]DRG_10!F43*100-100)</f>
        <v>51.920133441735658</v>
      </c>
      <c r="G39" s="43">
        <f>IF([1]DRG_10!G43=0,"-",[1]DRG_11!G43/[1]DRG_10!G43*100-100)</f>
        <v>3.7915527731240672</v>
      </c>
      <c r="H39" s="44">
        <f>IF([1]DRG_10!H43=0,"-",[1]DRG_11!I43/[1]DRG_10!H43*100-100)</f>
        <v>4.5336097490680629</v>
      </c>
      <c r="I39" s="9"/>
      <c r="J39" s="50"/>
      <c r="K39" s="9"/>
    </row>
    <row r="40" spans="1:11" ht="13.5" customHeight="1" x14ac:dyDescent="0.2">
      <c r="A40" s="41"/>
      <c r="B40" s="31" t="s">
        <v>28</v>
      </c>
      <c r="C40" s="46">
        <f>IF([1]DRG_10!C44=0,"-",[1]DRG_11!C44/[1]DRG_10!C44*100-100)</f>
        <v>1.6426500061488269</v>
      </c>
      <c r="D40" s="45">
        <f>IF([1]DRG_10!D44=0,"-",[1]DRG_11!D44/[1]DRG_10!D44*100-100)</f>
        <v>9.1106834421360077</v>
      </c>
      <c r="E40" s="45">
        <f>IF([1]DRG_10!E44=0,"-",[1]DRG_11!E44/[1]DRG_10!E44*100-100)</f>
        <v>4.6486222465425442</v>
      </c>
      <c r="F40" s="45">
        <f>IF([1]DRG_10!F44=0,"-",[1]DRG_11!F44/[1]DRG_10!F44*100-100)</f>
        <v>21.999852125550248</v>
      </c>
      <c r="G40" s="91" t="str">
        <f>IF([1]DRG_10!G44=0,"-",[1]DRG_11!G44/[1]DRG_10!G44*100-100)</f>
        <v>-</v>
      </c>
      <c r="H40" s="46">
        <f>IF([1]DRG_10!H44=0,"-",[1]DRG_11!I44/[1]DRG_10!H44*100-100)</f>
        <v>3.5443513625719874</v>
      </c>
      <c r="I40" s="9"/>
      <c r="J40" s="9"/>
      <c r="K40" s="9"/>
    </row>
    <row r="41" spans="1:11" ht="13.5" customHeight="1" x14ac:dyDescent="0.2">
      <c r="I41" s="9"/>
      <c r="J41" s="9"/>
      <c r="K41" s="9"/>
    </row>
    <row r="42" spans="1:11" ht="13.5" customHeight="1" x14ac:dyDescent="0.2">
      <c r="I42" s="9"/>
      <c r="J42" s="9"/>
      <c r="K42" s="9"/>
    </row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</sheetData>
  <pageMargins left="0.51181102362204722" right="0.43307086614173229" top="0.51181102362204722" bottom="0.19685039370078741" header="0.23622047244094491" footer="0.23622047244094491"/>
  <pageSetup paperSize="9" scale="86" orientation="landscape" r:id="rId1"/>
  <headerFooter alignWithMargins="0">
    <oddHeader>&amp;CSide &amp;P /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zoomScaleNormal="100" workbookViewId="0"/>
  </sheetViews>
  <sheetFormatPr defaultColWidth="8.85546875" defaultRowHeight="12" x14ac:dyDescent="0.2"/>
  <cols>
    <col min="1" max="1" width="8.5703125" style="2" customWidth="1"/>
    <col min="2" max="2" width="39.28515625" style="1" customWidth="1"/>
    <col min="3" max="8" width="10" style="1" customWidth="1"/>
    <col min="9" max="9" width="11.42578125" style="1" customWidth="1"/>
    <col min="10" max="10" width="9.42578125" style="1" customWidth="1"/>
    <col min="11" max="16384" width="8.85546875" style="1"/>
  </cols>
  <sheetData>
    <row r="1" spans="1:11" ht="15.75" x14ac:dyDescent="0.25">
      <c r="A1" s="8"/>
    </row>
    <row r="2" spans="1:11" ht="13.5" customHeight="1" x14ac:dyDescent="0.2">
      <c r="A2" s="23" t="s">
        <v>74</v>
      </c>
    </row>
    <row r="3" spans="1:11" ht="13.5" customHeight="1" x14ac:dyDescent="0.2">
      <c r="A3" s="19" t="s">
        <v>60</v>
      </c>
    </row>
    <row r="4" spans="1:11" ht="33.75" customHeight="1" x14ac:dyDescent="0.2">
      <c r="A4" s="55"/>
      <c r="B4" s="15"/>
      <c r="C4" s="152" t="s">
        <v>31</v>
      </c>
      <c r="D4" s="153"/>
      <c r="E4" s="152" t="s">
        <v>61</v>
      </c>
      <c r="F4" s="153"/>
      <c r="G4" s="151" t="s">
        <v>75</v>
      </c>
      <c r="H4" s="151"/>
      <c r="I4" s="151"/>
      <c r="J4" s="112" t="s">
        <v>34</v>
      </c>
    </row>
    <row r="5" spans="1:11" ht="24" customHeight="1" x14ac:dyDescent="0.2">
      <c r="A5" s="16" t="s">
        <v>20</v>
      </c>
      <c r="B5" s="63" t="s">
        <v>0</v>
      </c>
      <c r="C5" s="113">
        <v>2010</v>
      </c>
      <c r="D5" s="113">
        <v>2011</v>
      </c>
      <c r="E5" s="113">
        <v>2010</v>
      </c>
      <c r="F5" s="113">
        <v>2011</v>
      </c>
      <c r="G5" s="114" t="s">
        <v>41</v>
      </c>
      <c r="H5" s="115" t="s">
        <v>32</v>
      </c>
      <c r="I5" s="116" t="s">
        <v>33</v>
      </c>
      <c r="J5" s="117">
        <v>2011</v>
      </c>
    </row>
    <row r="6" spans="1:11" ht="13.5" customHeight="1" x14ac:dyDescent="0.2">
      <c r="A6" s="99">
        <v>1301</v>
      </c>
      <c r="B6" s="99" t="s">
        <v>1</v>
      </c>
      <c r="C6" s="66">
        <f>DRG_10!H5/1000</f>
        <v>5711.9759999999997</v>
      </c>
      <c r="D6" s="64">
        <f>DRG_11!I5/1000</f>
        <v>5985.5959999999995</v>
      </c>
      <c r="E6" s="57">
        <f>DTD_10!G5/1000</f>
        <v>5259.8470124799214</v>
      </c>
      <c r="F6" s="57">
        <f>DTD_11!G5/1000</f>
        <v>5360.8202931351025</v>
      </c>
      <c r="G6" s="73">
        <f>(D6/C6-1)*100</f>
        <v>4.790286233695662</v>
      </c>
      <c r="H6" s="74">
        <f>(F6/E6-1)*100</f>
        <v>1.9196999535462611</v>
      </c>
      <c r="I6" s="75">
        <f>((D6/C6)/(F6/E6)-1)*100</f>
        <v>2.8165175932207243</v>
      </c>
      <c r="J6" s="71">
        <f t="shared" ref="J6:J34" si="0">(D6/F6)/($D$34/$F$34)*100</f>
        <v>95.60594606779604</v>
      </c>
      <c r="K6" s="49"/>
    </row>
    <row r="7" spans="1:11" ht="13.5" customHeight="1" x14ac:dyDescent="0.2">
      <c r="A7" s="28">
        <v>1309</v>
      </c>
      <c r="B7" s="28" t="s">
        <v>2</v>
      </c>
      <c r="C7" s="66">
        <f>DRG_10!H6/1000</f>
        <v>1809.557</v>
      </c>
      <c r="D7" s="64">
        <f>DRG_11!I6/1000</f>
        <v>1847.86</v>
      </c>
      <c r="E7" s="65">
        <f>DTD_10!G6/1000</f>
        <v>1522.4125232776473</v>
      </c>
      <c r="F7" s="65">
        <f>DTD_11!G6/1000</f>
        <v>1557.4448379551065</v>
      </c>
      <c r="G7" s="76">
        <f t="shared" ref="G7:G34" si="1">(D7/C7-1)*100</f>
        <v>2.1167059119994391</v>
      </c>
      <c r="H7" s="72">
        <f t="shared" ref="H7:H33" si="2">(F7/E7-1)*100</f>
        <v>2.3011052616696226</v>
      </c>
      <c r="I7" s="70">
        <f t="shared" ref="I7:I33" si="3">((D7/C7)/(F7/E7)-1)*100</f>
        <v>-0.18025157127923297</v>
      </c>
      <c r="J7" s="71">
        <f t="shared" si="0"/>
        <v>101.59331757141001</v>
      </c>
      <c r="K7" s="14"/>
    </row>
    <row r="8" spans="1:11" ht="13.5" customHeight="1" x14ac:dyDescent="0.2">
      <c r="A8" s="28">
        <v>1330</v>
      </c>
      <c r="B8" s="28" t="s">
        <v>3</v>
      </c>
      <c r="C8" s="66">
        <f>DRG_10!H7/1000</f>
        <v>2235.1280000000002</v>
      </c>
      <c r="D8" s="64">
        <f>DRG_11!I7/1000</f>
        <v>2333.873</v>
      </c>
      <c r="E8" s="65">
        <f>DTD_10!G7/1000</f>
        <v>1944.2045655719635</v>
      </c>
      <c r="F8" s="65">
        <f>DTD_11!G7/1000</f>
        <v>1913.8447615992809</v>
      </c>
      <c r="G8" s="76">
        <f t="shared" si="1"/>
        <v>4.417867791016894</v>
      </c>
      <c r="H8" s="72">
        <f t="shared" si="2"/>
        <v>-1.5615539902690823</v>
      </c>
      <c r="I8" s="70">
        <f t="shared" si="3"/>
        <v>6.0742748627857113</v>
      </c>
      <c r="J8" s="71">
        <f t="shared" si="0"/>
        <v>104.41893603966066</v>
      </c>
      <c r="K8" s="14"/>
    </row>
    <row r="9" spans="1:11" ht="13.5" customHeight="1" x14ac:dyDescent="0.2">
      <c r="A9" s="28">
        <v>1351</v>
      </c>
      <c r="B9" s="28" t="s">
        <v>4</v>
      </c>
      <c r="C9" s="66">
        <f>DRG_10!H8/1000</f>
        <v>389.86</v>
      </c>
      <c r="D9" s="64">
        <f>DRG_11!I8/1000</f>
        <v>393.517</v>
      </c>
      <c r="E9" s="65">
        <f>DTD_10!G8/1000</f>
        <v>378.29955736516411</v>
      </c>
      <c r="F9" s="65">
        <f>DTD_11!G8/1000</f>
        <v>368.335827599928</v>
      </c>
      <c r="G9" s="76">
        <f t="shared" si="1"/>
        <v>0.93802903606421406</v>
      </c>
      <c r="H9" s="72">
        <f t="shared" si="2"/>
        <v>-2.6338200960722591</v>
      </c>
      <c r="I9" s="70">
        <f t="shared" si="3"/>
        <v>3.6684700330862796</v>
      </c>
      <c r="J9" s="71">
        <f t="shared" si="0"/>
        <v>91.480448715879319</v>
      </c>
      <c r="K9" s="14"/>
    </row>
    <row r="10" spans="1:11" ht="13.5" customHeight="1" x14ac:dyDescent="0.2">
      <c r="A10" s="28">
        <v>1401</v>
      </c>
      <c r="B10" s="28" t="s">
        <v>5</v>
      </c>
      <c r="C10" s="66">
        <f>DRG_10!H9/1000</f>
        <v>726.69100000000003</v>
      </c>
      <c r="D10" s="64">
        <f>DRG_11!I9/1000</f>
        <v>758.36237899999992</v>
      </c>
      <c r="E10" s="65">
        <f>DTD_10!G9/1000</f>
        <v>690.0856799913671</v>
      </c>
      <c r="F10" s="65">
        <f>DTD_11!G9/1000</f>
        <v>651.992702655568</v>
      </c>
      <c r="G10" s="76">
        <f t="shared" si="1"/>
        <v>4.3583007082790282</v>
      </c>
      <c r="H10" s="72">
        <f t="shared" si="2"/>
        <v>-5.5200359086245099</v>
      </c>
      <c r="I10" s="70">
        <f t="shared" si="3"/>
        <v>10.455483034847246</v>
      </c>
      <c r="J10" s="71">
        <f t="shared" si="0"/>
        <v>99.596206510863922</v>
      </c>
      <c r="K10" s="14"/>
    </row>
    <row r="11" spans="1:11" ht="13.5" customHeight="1" x14ac:dyDescent="0.2">
      <c r="A11" s="28">
        <v>1501</v>
      </c>
      <c r="B11" s="28" t="s">
        <v>6</v>
      </c>
      <c r="C11" s="66">
        <f>DRG_10!H10/1000</f>
        <v>1421.0160000000001</v>
      </c>
      <c r="D11" s="64">
        <f>DRG_11!I10/1000</f>
        <v>1273.549</v>
      </c>
      <c r="E11" s="65">
        <f>DTD_10!G10/1000</f>
        <v>1323.6265858120901</v>
      </c>
      <c r="F11" s="65">
        <f>DTD_11!G10/1000</f>
        <v>1158.8605991009097</v>
      </c>
      <c r="G11" s="76">
        <f t="shared" si="1"/>
        <v>-10.377574918227527</v>
      </c>
      <c r="H11" s="72">
        <f t="shared" si="2"/>
        <v>-12.448071720325171</v>
      </c>
      <c r="I11" s="70">
        <f t="shared" si="3"/>
        <v>2.3648785843798592</v>
      </c>
      <c r="J11" s="71">
        <f t="shared" si="0"/>
        <v>94.100777907069315</v>
      </c>
      <c r="K11" s="14"/>
    </row>
    <row r="12" spans="1:11" ht="13.5" customHeight="1" x14ac:dyDescent="0.2">
      <c r="A12" s="28">
        <v>1502</v>
      </c>
      <c r="B12" s="28" t="s">
        <v>7</v>
      </c>
      <c r="C12" s="66">
        <f>DRG_10!H11/1000</f>
        <v>1509.2619999999999</v>
      </c>
      <c r="D12" s="64">
        <f>DRG_11!I11/1000</f>
        <v>1592.6020000000001</v>
      </c>
      <c r="E12" s="65">
        <f>DTD_10!G11/1000</f>
        <v>1307.8938965378525</v>
      </c>
      <c r="F12" s="65">
        <f>DTD_11!G11/1000</f>
        <v>1257.7880195035523</v>
      </c>
      <c r="G12" s="76">
        <f t="shared" si="1"/>
        <v>5.5219040829226573</v>
      </c>
      <c r="H12" s="72">
        <f t="shared" si="2"/>
        <v>-3.8310353131042474</v>
      </c>
      <c r="I12" s="70">
        <f t="shared" si="3"/>
        <v>9.7255278004478427</v>
      </c>
      <c r="J12" s="71">
        <f t="shared" si="0"/>
        <v>108.41978825347753</v>
      </c>
      <c r="K12" s="14"/>
    </row>
    <row r="13" spans="1:11" ht="13.5" customHeight="1" x14ac:dyDescent="0.2">
      <c r="A13" s="28">
        <v>1516</v>
      </c>
      <c r="B13" s="28" t="s">
        <v>8</v>
      </c>
      <c r="C13" s="66">
        <f>DRG_10!H12/1000</f>
        <v>2993.4920000000002</v>
      </c>
      <c r="D13" s="64">
        <f>DRG_11!I12/1000</f>
        <v>3279.9057680000001</v>
      </c>
      <c r="E13" s="65">
        <f>DTD_10!G12/1000</f>
        <v>2559.4194951593086</v>
      </c>
      <c r="F13" s="65">
        <f>DTD_11!G12/1000</f>
        <v>2561.2946078003993</v>
      </c>
      <c r="G13" s="76">
        <f t="shared" si="1"/>
        <v>9.5678815243200876</v>
      </c>
      <c r="H13" s="72">
        <f t="shared" si="2"/>
        <v>7.3263200684259289E-2</v>
      </c>
      <c r="I13" s="70">
        <f t="shared" si="3"/>
        <v>9.4876673548613724</v>
      </c>
      <c r="J13" s="71">
        <f t="shared" si="0"/>
        <v>109.65049159443492</v>
      </c>
      <c r="K13" s="14"/>
    </row>
    <row r="14" spans="1:11" ht="13.5" customHeight="1" x14ac:dyDescent="0.2">
      <c r="A14" s="28">
        <v>2000</v>
      </c>
      <c r="B14" s="28" t="s">
        <v>9</v>
      </c>
      <c r="C14" s="66">
        <f>DRG_10!H13/1000</f>
        <v>2601.2559999999999</v>
      </c>
      <c r="D14" s="64">
        <f>DRG_11!I13/1000</f>
        <v>2372.7936919999997</v>
      </c>
      <c r="E14" s="65">
        <f>DTD_10!G13/1000</f>
        <v>2446.3354408282526</v>
      </c>
      <c r="F14" s="65">
        <f>DTD_11!G13/1000</f>
        <v>2138.2099190592344</v>
      </c>
      <c r="G14" s="76">
        <f t="shared" si="1"/>
        <v>-8.7827690930842639</v>
      </c>
      <c r="H14" s="72">
        <f t="shared" si="2"/>
        <v>-12.595391319871352</v>
      </c>
      <c r="I14" s="70">
        <f t="shared" si="3"/>
        <v>4.3620379798735787</v>
      </c>
      <c r="J14" s="71">
        <f t="shared" si="0"/>
        <v>95.020736207852195</v>
      </c>
      <c r="K14" s="14"/>
    </row>
    <row r="15" spans="1:11" ht="13.5" customHeight="1" x14ac:dyDescent="0.2">
      <c r="A15" s="28">
        <v>4001</v>
      </c>
      <c r="B15" s="28" t="s">
        <v>11</v>
      </c>
      <c r="C15" s="66">
        <f>DRG_10!H14/1000</f>
        <v>303.21800000000002</v>
      </c>
      <c r="D15" s="64">
        <f>DRG_11!I14/1000</f>
        <v>315.01916700000004</v>
      </c>
      <c r="E15" s="65">
        <f>DTD_10!G14/1000</f>
        <v>358.21370523445182</v>
      </c>
      <c r="F15" s="65">
        <f>DTD_11!G14/1000</f>
        <v>360.69166530126353</v>
      </c>
      <c r="G15" s="76">
        <f t="shared" si="1"/>
        <v>3.8919744210436091</v>
      </c>
      <c r="H15" s="72">
        <f t="shared" si="2"/>
        <v>0.69175467900923771</v>
      </c>
      <c r="I15" s="70">
        <f t="shared" si="3"/>
        <v>3.1782341585328444</v>
      </c>
      <c r="J15" s="71">
        <f t="shared" si="0"/>
        <v>74.784160627723708</v>
      </c>
      <c r="K15" s="14"/>
    </row>
    <row r="16" spans="1:11" ht="13.5" customHeight="1" x14ac:dyDescent="0.2">
      <c r="A16" s="28">
        <v>2500</v>
      </c>
      <c r="B16" s="28" t="s">
        <v>10</v>
      </c>
      <c r="C16" s="66">
        <f>DRG_10!H15/1000</f>
        <v>3096.2640000000001</v>
      </c>
      <c r="D16" s="64">
        <f>DRG_11!I15/1000</f>
        <v>3237.777</v>
      </c>
      <c r="E16" s="65">
        <f>DTD_10!G15/1000</f>
        <v>3054.1300364959998</v>
      </c>
      <c r="F16" s="65">
        <f>DTD_11!G15/1000</f>
        <v>2958.7389025034113</v>
      </c>
      <c r="G16" s="76">
        <f t="shared" si="1"/>
        <v>4.570443605584007</v>
      </c>
      <c r="H16" s="72">
        <f t="shared" si="2"/>
        <v>-3.1233488048213798</v>
      </c>
      <c r="I16" s="70">
        <f t="shared" si="3"/>
        <v>7.9418438968380523</v>
      </c>
      <c r="J16" s="71">
        <f t="shared" si="0"/>
        <v>93.702039416500867</v>
      </c>
      <c r="K16" s="14"/>
    </row>
    <row r="17" spans="1:12" ht="13.5" customHeight="1" x14ac:dyDescent="0.2">
      <c r="A17" s="28">
        <v>2501</v>
      </c>
      <c r="B17" s="28" t="s">
        <v>51</v>
      </c>
      <c r="C17" s="66">
        <f>DRG_10!H16/1000</f>
        <v>3756.4029999999998</v>
      </c>
      <c r="D17" s="64">
        <f>DRG_11!I16/1000</f>
        <v>3837.8560000000002</v>
      </c>
      <c r="E17" s="65">
        <f>DTD_10!G16/1000</f>
        <v>3173.2998343840004</v>
      </c>
      <c r="F17" s="65">
        <f>DTD_11!G16/1000</f>
        <v>3091.9873274752999</v>
      </c>
      <c r="G17" s="76">
        <f t="shared" si="1"/>
        <v>2.1683775675826134</v>
      </c>
      <c r="H17" s="72">
        <f t="shared" si="2"/>
        <v>-2.5623959648453765</v>
      </c>
      <c r="I17" s="70">
        <f t="shared" si="3"/>
        <v>4.855182533758895</v>
      </c>
      <c r="J17" s="71">
        <f t="shared" si="0"/>
        <v>106.28200089937627</v>
      </c>
      <c r="K17" s="14"/>
    </row>
    <row r="18" spans="1:12" ht="13.5" customHeight="1" x14ac:dyDescent="0.2">
      <c r="A18" s="28">
        <v>4202</v>
      </c>
      <c r="B18" s="28" t="s">
        <v>12</v>
      </c>
      <c r="C18" s="66">
        <f>DRG_10!H17/1000</f>
        <v>4321.2489999999998</v>
      </c>
      <c r="D18" s="64">
        <f>DRG_11!I17/1000</f>
        <v>4834.549</v>
      </c>
      <c r="E18" s="65">
        <f>DTD_10!G17/1000</f>
        <v>3923.4966188593976</v>
      </c>
      <c r="F18" s="65">
        <f>DTD_11!G17/1000</f>
        <v>3957.8472330063173</v>
      </c>
      <c r="G18" s="76">
        <f t="shared" si="1"/>
        <v>11.878510125197606</v>
      </c>
      <c r="H18" s="72">
        <f t="shared" si="2"/>
        <v>0.87551022681664481</v>
      </c>
      <c r="I18" s="70">
        <f t="shared" si="3"/>
        <v>10.907503588969147</v>
      </c>
      <c r="J18" s="71">
        <f t="shared" si="0"/>
        <v>104.59373962702412</v>
      </c>
      <c r="K18" s="14"/>
    </row>
    <row r="19" spans="1:12" ht="13.5" customHeight="1" x14ac:dyDescent="0.2">
      <c r="A19" s="28">
        <v>4212</v>
      </c>
      <c r="B19" s="28" t="s">
        <v>48</v>
      </c>
      <c r="C19" s="66">
        <f>DRG_10!H18/1000</f>
        <v>1237.0740000000001</v>
      </c>
      <c r="D19" s="64">
        <f>DRG_11!I18/1000</f>
        <v>1200.2739999999999</v>
      </c>
      <c r="E19" s="65">
        <f>DTD_10!G18/1000</f>
        <v>1043.0432738959998</v>
      </c>
      <c r="F19" s="65">
        <f>DTD_11!G18/1000</f>
        <v>1044.6655801892894</v>
      </c>
      <c r="G19" s="76">
        <f t="shared" si="1"/>
        <v>-2.9747614128176836</v>
      </c>
      <c r="H19" s="72">
        <f t="shared" si="2"/>
        <v>0.15553585684224824</v>
      </c>
      <c r="I19" s="70">
        <f t="shared" si="3"/>
        <v>-3.1254360958481997</v>
      </c>
      <c r="J19" s="71">
        <f t="shared" si="0"/>
        <v>98.381143156193843</v>
      </c>
      <c r="K19" s="14"/>
    </row>
    <row r="20" spans="1:12" ht="13.5" customHeight="1" x14ac:dyDescent="0.2">
      <c r="A20" s="28">
        <v>5000</v>
      </c>
      <c r="B20" s="28" t="s">
        <v>52</v>
      </c>
      <c r="C20" s="66">
        <f>DRG_10!H19/1000</f>
        <v>1771.616</v>
      </c>
      <c r="D20" s="64">
        <f>DRG_11!I19/1000</f>
        <v>1843.8720000000001</v>
      </c>
      <c r="E20" s="65">
        <f>DTD_10!G19/1000</f>
        <v>1632.6286318719999</v>
      </c>
      <c r="F20" s="65">
        <f>DTD_11!G19/1000</f>
        <v>1628.985912015657</v>
      </c>
      <c r="G20" s="76">
        <f t="shared" si="1"/>
        <v>4.0785362064917008</v>
      </c>
      <c r="H20" s="72">
        <f t="shared" si="2"/>
        <v>-0.22311992973969019</v>
      </c>
      <c r="I20" s="70">
        <f t="shared" si="3"/>
        <v>4.3112754509885276</v>
      </c>
      <c r="J20" s="71">
        <f t="shared" si="0"/>
        <v>96.921961040949384</v>
      </c>
      <c r="K20" s="14"/>
    </row>
    <row r="21" spans="1:12" ht="13.5" customHeight="1" x14ac:dyDescent="0.2">
      <c r="A21" s="28">
        <v>5501</v>
      </c>
      <c r="B21" s="28" t="s">
        <v>13</v>
      </c>
      <c r="C21" s="66">
        <f>DRG_10!H20/1000</f>
        <v>1732.3969999999999</v>
      </c>
      <c r="D21" s="64">
        <f>DRG_11!I20/1000</f>
        <v>1798.4580000000001</v>
      </c>
      <c r="E21" s="65">
        <f>DTD_10!G20/1000</f>
        <v>1483.1396263040001</v>
      </c>
      <c r="F21" s="65">
        <f>DTD_11!G20/1000</f>
        <v>1530.2289461783275</v>
      </c>
      <c r="G21" s="76">
        <f t="shared" si="1"/>
        <v>3.8132714383596999</v>
      </c>
      <c r="H21" s="72">
        <f t="shared" si="2"/>
        <v>3.1749755073077424</v>
      </c>
      <c r="I21" s="70">
        <f t="shared" si="3"/>
        <v>0.61865382367525257</v>
      </c>
      <c r="J21" s="71">
        <f t="shared" si="0"/>
        <v>100.63583139451062</v>
      </c>
      <c r="K21" s="14"/>
    </row>
    <row r="22" spans="1:12" ht="13.5" customHeight="1" x14ac:dyDescent="0.2">
      <c r="A22" s="28">
        <v>6007</v>
      </c>
      <c r="B22" s="28" t="s">
        <v>14</v>
      </c>
      <c r="C22" s="66">
        <f>DRG_10!H21/1000</f>
        <v>1501.645</v>
      </c>
      <c r="D22" s="64">
        <f>DRG_11!I21/1000</f>
        <v>1587.4849999999999</v>
      </c>
      <c r="E22" s="65">
        <f>DTD_10!G21/1000</f>
        <v>1289.000699984</v>
      </c>
      <c r="F22" s="65">
        <f>DTD_11!G21/1000</f>
        <v>1331.8415568323942</v>
      </c>
      <c r="G22" s="76">
        <f t="shared" si="1"/>
        <v>5.7163976838733532</v>
      </c>
      <c r="H22" s="72">
        <f t="shared" si="2"/>
        <v>3.3235712632992298</v>
      </c>
      <c r="I22" s="70">
        <f t="shared" si="3"/>
        <v>2.3158572543688916</v>
      </c>
      <c r="J22" s="71">
        <f t="shared" si="0"/>
        <v>102.06241026219685</v>
      </c>
      <c r="K22" s="14"/>
    </row>
    <row r="23" spans="1:12" ht="13.5" customHeight="1" x14ac:dyDescent="0.2">
      <c r="A23" s="28">
        <v>6008</v>
      </c>
      <c r="B23" s="28" t="s">
        <v>54</v>
      </c>
      <c r="C23" s="66">
        <f>DRG_10!H22/1000</f>
        <v>1617.511</v>
      </c>
      <c r="D23" s="64">
        <f>DRG_11!I22/1000</f>
        <v>1722.857</v>
      </c>
      <c r="E23" s="65">
        <f>DTD_10!G22/1000</f>
        <v>1267.850875952</v>
      </c>
      <c r="F23" s="65">
        <f>DTD_11!G22/1000</f>
        <v>1252.8638822127812</v>
      </c>
      <c r="G23" s="76">
        <f t="shared" si="1"/>
        <v>6.5128459713720721</v>
      </c>
      <c r="H23" s="72">
        <f t="shared" si="2"/>
        <v>-1.1820785885379048</v>
      </c>
      <c r="I23" s="70">
        <f t="shared" si="3"/>
        <v>7.7869726968547992</v>
      </c>
      <c r="J23" s="71">
        <f t="shared" si="0"/>
        <v>117.74815042181994</v>
      </c>
      <c r="K23" s="14"/>
    </row>
    <row r="24" spans="1:12" ht="13.5" customHeight="1" x14ac:dyDescent="0.2">
      <c r="A24" s="28">
        <v>6013</v>
      </c>
      <c r="B24" s="28" t="s">
        <v>67</v>
      </c>
      <c r="C24" s="66">
        <f>DRG_10!H23/1000</f>
        <v>128.84700000000001</v>
      </c>
      <c r="D24" s="64">
        <f>DRG_11!I23/1000</f>
        <v>165.53299999999999</v>
      </c>
      <c r="E24" s="65">
        <f>DTD_10!G23/1000</f>
        <v>73.923926831999992</v>
      </c>
      <c r="F24" s="65">
        <f>DTD_11!G23/1000</f>
        <v>91.868329459338156</v>
      </c>
      <c r="G24" s="76">
        <f t="shared" si="1"/>
        <v>28.47252943413503</v>
      </c>
      <c r="H24" s="72">
        <f t="shared" si="2"/>
        <v>24.274146945844379</v>
      </c>
      <c r="I24" s="70">
        <f t="shared" si="3"/>
        <v>3.3783233210365138</v>
      </c>
      <c r="J24" s="71">
        <f t="shared" si="0"/>
        <v>154.28635481287296</v>
      </c>
      <c r="K24" s="14"/>
    </row>
    <row r="25" spans="1:12" ht="13.5" customHeight="1" x14ac:dyDescent="0.2">
      <c r="A25" s="28">
        <v>6006</v>
      </c>
      <c r="B25" s="28" t="s">
        <v>49</v>
      </c>
      <c r="C25" s="66">
        <f>DRG_10!H24/1000</f>
        <v>990.18399999999997</v>
      </c>
      <c r="D25" s="64">
        <f>DRG_11!I24/1000</f>
        <v>1051.306</v>
      </c>
      <c r="E25" s="65">
        <f>DTD_10!G24/1000</f>
        <v>800.39253016000009</v>
      </c>
      <c r="F25" s="65">
        <f>DTD_11!G24/1000</f>
        <v>824.21857226799193</v>
      </c>
      <c r="G25" s="76">
        <f t="shared" si="1"/>
        <v>6.172792127523774</v>
      </c>
      <c r="H25" s="72">
        <f t="shared" si="2"/>
        <v>2.9767946613930674</v>
      </c>
      <c r="I25" s="70">
        <f t="shared" si="3"/>
        <v>3.1036093875709936</v>
      </c>
      <c r="J25" s="71">
        <f t="shared" si="0"/>
        <v>109.21832162924703</v>
      </c>
      <c r="K25" s="14"/>
    </row>
    <row r="26" spans="1:12" ht="13.5" customHeight="1" x14ac:dyDescent="0.2">
      <c r="A26" s="28">
        <v>6650</v>
      </c>
      <c r="B26" s="28" t="s">
        <v>15</v>
      </c>
      <c r="C26" s="66">
        <f>DRG_10!H25/1000</f>
        <v>2016.2080000000001</v>
      </c>
      <c r="D26" s="64">
        <f>DRG_11!I25/1000</f>
        <v>2059.3055039999999</v>
      </c>
      <c r="E26" s="65">
        <f>DTD_10!G25/1000</f>
        <v>1850.800077888</v>
      </c>
      <c r="F26" s="65">
        <f>DTD_11!G25/1000</f>
        <v>1788.4427605251537</v>
      </c>
      <c r="G26" s="76">
        <f t="shared" si="1"/>
        <v>2.1375524747446528</v>
      </c>
      <c r="H26" s="72">
        <f t="shared" si="2"/>
        <v>-3.3692087064316478</v>
      </c>
      <c r="I26" s="70">
        <f t="shared" si="3"/>
        <v>5.6987644491563128</v>
      </c>
      <c r="J26" s="71">
        <f t="shared" si="0"/>
        <v>98.594908193388832</v>
      </c>
      <c r="K26" s="14"/>
    </row>
    <row r="27" spans="1:12" ht="13.5" customHeight="1" x14ac:dyDescent="0.2">
      <c r="A27" s="28">
        <v>6620</v>
      </c>
      <c r="B27" s="28" t="s">
        <v>76</v>
      </c>
      <c r="C27" s="66">
        <f>DRG_10!H26/1000</f>
        <v>5689.4809999999998</v>
      </c>
      <c r="D27" s="64">
        <f>DRG_11!I26/1000</f>
        <v>5941.4675099999995</v>
      </c>
      <c r="E27" s="65">
        <f>DTD_10!G26/1000</f>
        <v>5158.0857857440005</v>
      </c>
      <c r="F27" s="65">
        <f>DTD_11!G26/1000</f>
        <v>5256.9876739431065</v>
      </c>
      <c r="G27" s="76">
        <f t="shared" si="1"/>
        <v>4.428989392881344</v>
      </c>
      <c r="H27" s="72">
        <f t="shared" si="2"/>
        <v>1.9174145663193976</v>
      </c>
      <c r="I27" s="70">
        <f t="shared" si="3"/>
        <v>2.4643235282696629</v>
      </c>
      <c r="J27" s="71">
        <f t="shared" si="0"/>
        <v>96.775521337438548</v>
      </c>
      <c r="K27" s="14"/>
    </row>
    <row r="28" spans="1:12" ht="13.5" customHeight="1" x14ac:dyDescent="0.2">
      <c r="A28" s="28">
        <v>7005</v>
      </c>
      <c r="B28" s="28" t="s">
        <v>16</v>
      </c>
      <c r="C28" s="66">
        <f>DRG_10!H27/1000</f>
        <v>1206.2840000000001</v>
      </c>
      <c r="D28" s="64">
        <f>DRG_11!I27/1000</f>
        <v>1240.0664629999999</v>
      </c>
      <c r="E28" s="65">
        <f>DTD_10!G27/1000</f>
        <v>1030.2389824409636</v>
      </c>
      <c r="F28" s="65">
        <f>DTD_11!G27/1000</f>
        <v>997.92904519868637</v>
      </c>
      <c r="G28" s="76">
        <f t="shared" si="1"/>
        <v>2.8005397568068302</v>
      </c>
      <c r="H28" s="72">
        <f t="shared" si="2"/>
        <v>-3.1361594535788906</v>
      </c>
      <c r="I28" s="70">
        <f t="shared" si="3"/>
        <v>6.128911652579605</v>
      </c>
      <c r="J28" s="71">
        <f t="shared" si="0"/>
        <v>106.40304360930044</v>
      </c>
      <c r="K28" s="14"/>
    </row>
    <row r="29" spans="1:12" ht="13.5" customHeight="1" x14ac:dyDescent="0.2">
      <c r="A29" s="28">
        <v>7601</v>
      </c>
      <c r="B29" s="28" t="s">
        <v>83</v>
      </c>
      <c r="C29" s="66">
        <f>DRG_10!H28/1000</f>
        <v>2397.4499999999998</v>
      </c>
      <c r="D29" s="64">
        <f>DRG_11!I28/1000</f>
        <v>2251.4459999999999</v>
      </c>
      <c r="E29" s="65">
        <f>DTD_10!G28/1000</f>
        <v>2200.0758911200001</v>
      </c>
      <c r="F29" s="65">
        <f>DTD_11!G28/1000</f>
        <v>2001.0044761715321</v>
      </c>
      <c r="G29" s="76">
        <f t="shared" si="1"/>
        <v>-6.0899705937558668</v>
      </c>
      <c r="H29" s="72">
        <f t="shared" si="2"/>
        <v>-9.0483885465935447</v>
      </c>
      <c r="I29" s="70">
        <f t="shared" si="3"/>
        <v>3.2527383578610403</v>
      </c>
      <c r="J29" s="71">
        <f t="shared" si="0"/>
        <v>96.343457220440101</v>
      </c>
      <c r="K29" s="14"/>
    </row>
    <row r="30" spans="1:12" ht="13.5" customHeight="1" x14ac:dyDescent="0.2">
      <c r="A30" s="28">
        <v>7603</v>
      </c>
      <c r="B30" s="28" t="s">
        <v>17</v>
      </c>
      <c r="C30" s="66">
        <f>DRG_10!H29/1000</f>
        <v>362.60500000000002</v>
      </c>
      <c r="D30" s="64">
        <f>DRG_11!I29/1000</f>
        <v>376.92700000000002</v>
      </c>
      <c r="E30" s="65">
        <f>DTD_10!G29/1000</f>
        <v>377.78618476688951</v>
      </c>
      <c r="F30" s="65">
        <f>DTD_11!G29/1000</f>
        <v>383.09558750827006</v>
      </c>
      <c r="G30" s="76">
        <f t="shared" si="1"/>
        <v>3.9497524854869681</v>
      </c>
      <c r="H30" s="72">
        <f t="shared" si="2"/>
        <v>1.4053988619665114</v>
      </c>
      <c r="I30" s="70">
        <f t="shared" si="3"/>
        <v>2.5090908887246188</v>
      </c>
      <c r="J30" s="71">
        <f t="shared" si="0"/>
        <v>84.247854517980372</v>
      </c>
      <c r="K30" s="14"/>
    </row>
    <row r="31" spans="1:12" ht="13.5" customHeight="1" x14ac:dyDescent="0.2">
      <c r="A31" s="28">
        <v>8001</v>
      </c>
      <c r="B31" s="28" t="s">
        <v>50</v>
      </c>
      <c r="C31" s="66">
        <f>DRG_10!H30/1000</f>
        <v>3762.05</v>
      </c>
      <c r="D31" s="64">
        <f>DRG_11!I30/1000</f>
        <v>3908.0488580000001</v>
      </c>
      <c r="E31" s="65">
        <f>DTD_10!G30/1000</f>
        <v>3626.8074088429285</v>
      </c>
      <c r="F31" s="65">
        <f>DTD_11!G30/1000</f>
        <v>3482.2222168412782</v>
      </c>
      <c r="G31" s="76">
        <f t="shared" si="1"/>
        <v>3.8808324716577358</v>
      </c>
      <c r="H31" s="72">
        <f t="shared" si="2"/>
        <v>-3.9865693350333631</v>
      </c>
      <c r="I31" s="70">
        <f t="shared" si="3"/>
        <v>8.1940638431553978</v>
      </c>
      <c r="J31" s="71">
        <f t="shared" si="0"/>
        <v>96.097536451207205</v>
      </c>
      <c r="K31" s="14"/>
      <c r="L31" s="9"/>
    </row>
    <row r="32" spans="1:12" ht="13.5" customHeight="1" x14ac:dyDescent="0.2">
      <c r="A32" s="28">
        <v>8003</v>
      </c>
      <c r="B32" s="28" t="s">
        <v>18</v>
      </c>
      <c r="C32" s="66">
        <f>DRG_10!H31/1000</f>
        <v>917.80100000000004</v>
      </c>
      <c r="D32" s="64">
        <f>DRG_11!I31/1000</f>
        <v>965.63599999999997</v>
      </c>
      <c r="E32" s="65">
        <f>DTD_10!G31/1000</f>
        <v>868.58733145961276</v>
      </c>
      <c r="F32" s="65">
        <f>DTD_11!G31/1000</f>
        <v>841.29145387263861</v>
      </c>
      <c r="G32" s="76">
        <f t="shared" si="1"/>
        <v>5.2119141295335236</v>
      </c>
      <c r="H32" s="72">
        <f t="shared" si="2"/>
        <v>-3.1425599474384391</v>
      </c>
      <c r="I32" s="70">
        <f t="shared" si="3"/>
        <v>8.6255367398087692</v>
      </c>
      <c r="J32" s="71">
        <f t="shared" si="0"/>
        <v>98.282393144215959</v>
      </c>
      <c r="K32" s="14"/>
      <c r="L32" s="9"/>
    </row>
    <row r="33" spans="1:12" ht="13.5" customHeight="1" x14ac:dyDescent="0.2">
      <c r="A33" s="28">
        <v>8005</v>
      </c>
      <c r="B33" s="28" t="s">
        <v>19</v>
      </c>
      <c r="C33" s="66">
        <f>DRG_10!H32/1000</f>
        <v>231.48400000000001</v>
      </c>
      <c r="D33" s="64">
        <f>DRG_11!I32/1000</f>
        <v>262.428</v>
      </c>
      <c r="E33" s="65">
        <f>DTD_10!G32/1000</f>
        <v>246.09904586289841</v>
      </c>
      <c r="F33" s="65">
        <f>DTD_11!G32/1000</f>
        <v>245.29292024986788</v>
      </c>
      <c r="G33" s="76">
        <f t="shared" si="1"/>
        <v>13.36766255983135</v>
      </c>
      <c r="H33" s="72">
        <f t="shared" si="2"/>
        <v>-0.32756145404952974</v>
      </c>
      <c r="I33" s="70">
        <f t="shared" si="3"/>
        <v>13.740231716681816</v>
      </c>
      <c r="J33" s="71">
        <f t="shared" si="0"/>
        <v>91.608106962953869</v>
      </c>
      <c r="K33" s="14"/>
      <c r="L33" s="9"/>
    </row>
    <row r="34" spans="1:12" ht="13.5" customHeight="1" x14ac:dyDescent="0.2">
      <c r="A34" s="54"/>
      <c r="B34" s="31" t="s">
        <v>28</v>
      </c>
      <c r="C34" s="67">
        <f>SUM(C6:C33)</f>
        <v>56438.008999999998</v>
      </c>
      <c r="D34" s="69">
        <f>SUM(D6:D33)</f>
        <v>58438.370341000002</v>
      </c>
      <c r="E34" s="68">
        <f>SUM(E6:E33)</f>
        <v>50889.725225122711</v>
      </c>
      <c r="F34" s="68">
        <f>SUM(F6:F33)</f>
        <v>50038.795610161687</v>
      </c>
      <c r="G34" s="77">
        <f t="shared" si="1"/>
        <v>3.5443513625719847</v>
      </c>
      <c r="H34" s="78">
        <f>(F34/E34-1)*100</f>
        <v>-1.6721049508456431</v>
      </c>
      <c r="I34" s="79">
        <f>((D34/C34)/(F34/E34)-1)*100</f>
        <v>5.3051642271096267</v>
      </c>
      <c r="J34" s="17">
        <f t="shared" si="0"/>
        <v>100</v>
      </c>
      <c r="L34" s="9"/>
    </row>
    <row r="35" spans="1:12" ht="13.5" customHeight="1" x14ac:dyDescent="0.2">
      <c r="A35" s="10"/>
      <c r="B35" s="11"/>
      <c r="C35" s="9"/>
      <c r="D35" s="9"/>
      <c r="E35" s="9"/>
      <c r="F35" s="9"/>
      <c r="G35" s="9"/>
      <c r="H35" s="9"/>
      <c r="I35" s="79"/>
      <c r="J35" s="9"/>
      <c r="L35" s="9"/>
    </row>
    <row r="36" spans="1:12" ht="33.75" customHeight="1" x14ac:dyDescent="0.2">
      <c r="A36" s="55"/>
      <c r="B36" s="15"/>
      <c r="C36" s="152" t="s">
        <v>31</v>
      </c>
      <c r="D36" s="153"/>
      <c r="E36" s="152" t="s">
        <v>61</v>
      </c>
      <c r="F36" s="153"/>
      <c r="G36" s="151" t="s">
        <v>75</v>
      </c>
      <c r="H36" s="151"/>
      <c r="I36" s="151"/>
      <c r="J36" s="112" t="s">
        <v>34</v>
      </c>
      <c r="L36" s="9"/>
    </row>
    <row r="37" spans="1:12" ht="22.5" x14ac:dyDescent="0.2">
      <c r="A37" s="16" t="s">
        <v>20</v>
      </c>
      <c r="B37" s="63" t="s">
        <v>0</v>
      </c>
      <c r="C37" s="113">
        <v>2010</v>
      </c>
      <c r="D37" s="113">
        <v>2011</v>
      </c>
      <c r="E37" s="113">
        <v>2010</v>
      </c>
      <c r="F37" s="113">
        <v>2011</v>
      </c>
      <c r="G37" s="114" t="s">
        <v>41</v>
      </c>
      <c r="H37" s="115" t="s">
        <v>32</v>
      </c>
      <c r="I37" s="116" t="s">
        <v>33</v>
      </c>
      <c r="J37" s="117">
        <v>2011</v>
      </c>
      <c r="L37" s="9"/>
    </row>
    <row r="38" spans="1:12" ht="13.5" customHeight="1" x14ac:dyDescent="0.2">
      <c r="B38" s="35" t="s">
        <v>42</v>
      </c>
      <c r="C38" s="36">
        <f>SUM(C6:C15)</f>
        <v>19701.456000000006</v>
      </c>
      <c r="D38" s="36">
        <f>SUM(D6:D15)</f>
        <v>20153.078005999996</v>
      </c>
      <c r="E38" s="36">
        <f>SUM(E6:E15)</f>
        <v>17790.33846225802</v>
      </c>
      <c r="F38" s="36">
        <f>SUM(F6:F15)</f>
        <v>17329.283233710343</v>
      </c>
      <c r="G38" s="76">
        <f>(D38/C38-1)*100</f>
        <v>2.2923280695598791</v>
      </c>
      <c r="H38" s="72">
        <f t="shared" ref="H38:H41" si="4">(F38/E38-1)*100</f>
        <v>-2.5916045921543285</v>
      </c>
      <c r="I38" s="70">
        <f t="shared" ref="I38:I42" si="5">((D38/C38)/(F38/E38)-1)*100</f>
        <v>5.0138724093188758</v>
      </c>
      <c r="J38" s="71">
        <f>((D38/F38)/($D$34/$F$34)*100)+0.421</f>
        <v>100.00040744274911</v>
      </c>
      <c r="L38" s="9"/>
    </row>
    <row r="39" spans="1:12" ht="13.5" customHeight="1" x14ac:dyDescent="0.2">
      <c r="B39" s="38" t="s">
        <v>43</v>
      </c>
      <c r="C39" s="39">
        <f>SUM(C16:C17)</f>
        <v>6852.6669999999995</v>
      </c>
      <c r="D39" s="39">
        <f>SUM(D16:D17)</f>
        <v>7075.6329999999998</v>
      </c>
      <c r="E39" s="39">
        <f>SUM(E16:E17)</f>
        <v>6227.4298708799997</v>
      </c>
      <c r="F39" s="39">
        <f>SUM(F16:F17)</f>
        <v>6050.7262299787108</v>
      </c>
      <c r="G39" s="76">
        <f t="shared" ref="G39:G43" si="6">(D39/C39-1)*100</f>
        <v>3.253711292260375</v>
      </c>
      <c r="H39" s="72">
        <f t="shared" si="4"/>
        <v>-2.8375051114998606</v>
      </c>
      <c r="I39" s="70">
        <f t="shared" si="5"/>
        <v>6.2691025078660978</v>
      </c>
      <c r="J39" s="71">
        <f>((D39/F39)/($D$34/$F$34)*100)-0.131</f>
        <v>99.999537419345572</v>
      </c>
      <c r="L39" s="9"/>
    </row>
    <row r="40" spans="1:12" ht="13.5" customHeight="1" x14ac:dyDescent="0.2">
      <c r="B40" s="38" t="s">
        <v>44</v>
      </c>
      <c r="C40" s="39">
        <f>SUM(C18:C24)</f>
        <v>12310.339</v>
      </c>
      <c r="D40" s="39">
        <f>SUM(D18:D24)</f>
        <v>13153.028</v>
      </c>
      <c r="E40" s="39">
        <f>SUM(E18:E24)</f>
        <v>10713.083653699397</v>
      </c>
      <c r="F40" s="39">
        <f>SUM(F18:F24)</f>
        <v>10838.301439894103</v>
      </c>
      <c r="G40" s="76">
        <f t="shared" si="6"/>
        <v>6.8453760696598254</v>
      </c>
      <c r="H40" s="72">
        <f t="shared" si="4"/>
        <v>1.1688304716211739</v>
      </c>
      <c r="I40" s="70">
        <f t="shared" si="5"/>
        <v>5.6109629532892225</v>
      </c>
      <c r="J40" s="71">
        <f t="shared" ref="J40:J43" si="7">(D40/F40)/($D$34/$F$34)*100</f>
        <v>103.91381052189578</v>
      </c>
      <c r="L40" s="9"/>
    </row>
    <row r="41" spans="1:12" ht="13.5" customHeight="1" x14ac:dyDescent="0.2">
      <c r="B41" s="38" t="s">
        <v>45</v>
      </c>
      <c r="C41" s="39">
        <f>SUM(C25:C29)</f>
        <v>12299.607</v>
      </c>
      <c r="D41" s="39">
        <f>SUM(D25:D29)</f>
        <v>12543.591476999998</v>
      </c>
      <c r="E41" s="39">
        <f>SUM(E25:E29)</f>
        <v>11039.593267352964</v>
      </c>
      <c r="F41" s="39">
        <f>SUM(F25:F29)</f>
        <v>10868.582528106472</v>
      </c>
      <c r="G41" s="76">
        <f t="shared" si="6"/>
        <v>1.9836770150460703</v>
      </c>
      <c r="H41" s="72">
        <f t="shared" si="4"/>
        <v>-1.549067389576908</v>
      </c>
      <c r="I41" s="70">
        <f t="shared" si="5"/>
        <v>3.5883300553406494</v>
      </c>
      <c r="J41" s="71">
        <f t="shared" si="7"/>
        <v>98.822934434904056</v>
      </c>
      <c r="L41" s="9"/>
    </row>
    <row r="42" spans="1:12" ht="13.5" customHeight="1" x14ac:dyDescent="0.2">
      <c r="B42" s="42" t="s">
        <v>46</v>
      </c>
      <c r="C42" s="43">
        <f>SUM(C30:C33)</f>
        <v>5273.9400000000014</v>
      </c>
      <c r="D42" s="43">
        <f>SUM(D30:D33)</f>
        <v>5513.0398580000001</v>
      </c>
      <c r="E42" s="43">
        <f>SUM(E30:E33)</f>
        <v>5119.279970932329</v>
      </c>
      <c r="F42" s="43">
        <f>SUM(F30:F33)</f>
        <v>4951.9021784720544</v>
      </c>
      <c r="G42" s="24">
        <f t="shared" si="6"/>
        <v>4.5336097490680238</v>
      </c>
      <c r="H42" s="25">
        <f>(F42/E42-1)*100</f>
        <v>-3.2695573090485097</v>
      </c>
      <c r="I42" s="26">
        <f t="shared" si="5"/>
        <v>8.0669196181053735</v>
      </c>
      <c r="J42" s="17">
        <f t="shared" si="7"/>
        <v>95.329612382716462</v>
      </c>
      <c r="L42" s="9"/>
    </row>
    <row r="43" spans="1:12" ht="13.5" customHeight="1" x14ac:dyDescent="0.2">
      <c r="B43" s="31" t="s">
        <v>28</v>
      </c>
      <c r="C43" s="45">
        <f>SUM(C38:C42)</f>
        <v>56438.009000000005</v>
      </c>
      <c r="D43" s="69">
        <f t="shared" ref="D43:F43" si="8">SUM(D38:D42)</f>
        <v>58438.370341000002</v>
      </c>
      <c r="E43" s="68">
        <f t="shared" si="8"/>
        <v>50889.725225122704</v>
      </c>
      <c r="F43" s="68">
        <f t="shared" si="8"/>
        <v>50038.795610161687</v>
      </c>
      <c r="G43" s="77">
        <f t="shared" si="6"/>
        <v>3.5443513625719847</v>
      </c>
      <c r="H43" s="78">
        <f t="shared" ref="H43" si="9">(F43/E43-1)*100</f>
        <v>-1.672104950845632</v>
      </c>
      <c r="I43" s="79">
        <f>((D43/C43)/(F43/E43)-1)*100</f>
        <v>5.3051642271096044</v>
      </c>
      <c r="J43" s="17">
        <f t="shared" si="7"/>
        <v>100</v>
      </c>
      <c r="L43" s="9"/>
    </row>
    <row r="44" spans="1:12" ht="13.5" customHeight="1" x14ac:dyDescent="0.2">
      <c r="C44" s="22"/>
      <c r="L44" s="9"/>
    </row>
    <row r="45" spans="1:12" ht="13.5" customHeight="1" x14ac:dyDescent="0.2">
      <c r="L45" s="9"/>
    </row>
    <row r="46" spans="1:12" ht="13.5" customHeight="1" x14ac:dyDescent="0.2">
      <c r="D46" s="1">
        <f>5513000*0.05</f>
        <v>275650</v>
      </c>
      <c r="L46" s="9"/>
    </row>
    <row r="47" spans="1:12" ht="13.5" customHeight="1" x14ac:dyDescent="0.2"/>
    <row r="48" spans="1:12" ht="13.5" customHeight="1" x14ac:dyDescent="0.2">
      <c r="C48" s="1">
        <f>56438000*0.053</f>
        <v>2991214</v>
      </c>
    </row>
    <row r="49" spans="2:4" ht="13.5" customHeight="1" x14ac:dyDescent="0.2"/>
    <row r="50" spans="2:4" x14ac:dyDescent="0.2">
      <c r="C50" s="1" t="s">
        <v>85</v>
      </c>
      <c r="D50" s="1" t="s">
        <v>86</v>
      </c>
    </row>
    <row r="51" spans="2:4" x14ac:dyDescent="0.2">
      <c r="B51" s="1" t="s">
        <v>28</v>
      </c>
      <c r="C51" s="1">
        <f>D42/F42</f>
        <v>1.1133176018636719</v>
      </c>
      <c r="D51" s="1">
        <f>$F$42*C51</f>
        <v>5513.0398580000001</v>
      </c>
    </row>
    <row r="52" spans="2:4" x14ac:dyDescent="0.2">
      <c r="B52" s="1" t="s">
        <v>84</v>
      </c>
      <c r="C52" s="1">
        <f>D43/F43</f>
        <v>1.1678612490251976</v>
      </c>
      <c r="D52" s="1">
        <f>$F$42*C52</f>
        <v>5783.1346632009709</v>
      </c>
    </row>
    <row r="53" spans="2:4" x14ac:dyDescent="0.2">
      <c r="D53" s="1">
        <f>D52-D51</f>
        <v>270.09480520097077</v>
      </c>
    </row>
    <row r="67" spans="6:7" x14ac:dyDescent="0.2">
      <c r="F67" s="9"/>
      <c r="G67" s="9"/>
    </row>
    <row r="68" spans="6:7" x14ac:dyDescent="0.2">
      <c r="F68" s="9"/>
      <c r="G68" s="9"/>
    </row>
    <row r="69" spans="6:7" x14ac:dyDescent="0.2">
      <c r="F69" s="9"/>
      <c r="G69" s="9"/>
    </row>
    <row r="70" spans="6:7" x14ac:dyDescent="0.2">
      <c r="F70" s="9"/>
      <c r="G70" s="139"/>
    </row>
    <row r="71" spans="6:7" x14ac:dyDescent="0.2">
      <c r="F71" s="9"/>
      <c r="G71" s="9"/>
    </row>
  </sheetData>
  <mergeCells count="6">
    <mergeCell ref="G4:I4"/>
    <mergeCell ref="C4:D4"/>
    <mergeCell ref="E4:F4"/>
    <mergeCell ref="C36:D36"/>
    <mergeCell ref="E36:F36"/>
    <mergeCell ref="G36:I36"/>
  </mergeCells>
  <phoneticPr fontId="0" type="noConversion"/>
  <pageMargins left="0.51181102362204722" right="0.43307086614173229" top="0.51181102362204722" bottom="0.19685039370078741" header="0.23622047244094491" footer="0.23622047244094491"/>
  <pageSetup paperSize="9" scale="79" orientation="landscape" r:id="rId1"/>
  <headerFooter alignWithMargins="0">
    <oddHeader>&amp;CSide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Normal="100" workbookViewId="0"/>
  </sheetViews>
  <sheetFormatPr defaultRowHeight="12" x14ac:dyDescent="0.2"/>
  <cols>
    <col min="1" max="1" width="8.5703125" style="6" customWidth="1"/>
    <col min="2" max="2" width="39.28515625" style="6" customWidth="1"/>
    <col min="3" max="9" width="10" style="7" customWidth="1"/>
    <col min="10" max="10" width="19.28515625" style="7" customWidth="1"/>
    <col min="11" max="11" width="9.140625" style="6"/>
    <col min="12" max="12" width="8" style="6" customWidth="1"/>
    <col min="13" max="14" width="11.42578125" style="6" customWidth="1"/>
    <col min="15" max="15" width="10.5703125" style="6" customWidth="1"/>
    <col min="16" max="16384" width="9.140625" style="6"/>
  </cols>
  <sheetData>
    <row r="1" spans="1:19" ht="15.75" x14ac:dyDescent="0.25">
      <c r="A1" s="93"/>
      <c r="F1" s="41" t="s">
        <v>71</v>
      </c>
      <c r="H1" s="7">
        <v>1.008</v>
      </c>
      <c r="O1" s="3"/>
      <c r="P1" s="3"/>
      <c r="Q1" s="3"/>
      <c r="R1" s="3"/>
      <c r="S1" s="3"/>
    </row>
    <row r="2" spans="1:19" ht="13.5" customHeight="1" x14ac:dyDescent="0.2">
      <c r="A2" s="58" t="s">
        <v>72</v>
      </c>
      <c r="E2" s="5"/>
      <c r="F2" s="5"/>
      <c r="G2" s="5"/>
      <c r="H2" s="4"/>
      <c r="I2" s="59"/>
      <c r="J2" s="4"/>
      <c r="O2" s="3"/>
      <c r="P2" s="3"/>
      <c r="Q2" s="3"/>
      <c r="R2" s="3"/>
      <c r="S2" s="3"/>
    </row>
    <row r="3" spans="1:19" ht="13.5" customHeight="1" x14ac:dyDescent="0.2">
      <c r="A3" s="27" t="s">
        <v>55</v>
      </c>
      <c r="E3" s="5"/>
      <c r="F3" s="5"/>
      <c r="G3" s="5"/>
      <c r="H3" s="4"/>
      <c r="I3" s="5"/>
      <c r="J3" s="4"/>
      <c r="O3" s="3"/>
      <c r="P3" s="3"/>
      <c r="Q3" s="3"/>
      <c r="R3" s="3"/>
      <c r="S3" s="3"/>
    </row>
    <row r="4" spans="1:19" ht="54" customHeight="1" x14ac:dyDescent="0.2">
      <c r="A4" s="52" t="s">
        <v>20</v>
      </c>
      <c r="B4" s="52" t="s">
        <v>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27</v>
      </c>
      <c r="J4" s="12" t="s">
        <v>29</v>
      </c>
      <c r="M4" s="121"/>
      <c r="N4" s="121"/>
      <c r="O4" s="121"/>
      <c r="P4" s="121"/>
      <c r="Q4" s="3"/>
      <c r="R4" s="3"/>
      <c r="S4" s="3"/>
    </row>
    <row r="5" spans="1:19" ht="13.5" customHeight="1" x14ac:dyDescent="0.2">
      <c r="A5" s="99">
        <v>1301</v>
      </c>
      <c r="B5" s="99" t="s">
        <v>1</v>
      </c>
      <c r="C5" s="29">
        <f>'(skema1-7_2010 - 10pl)'!C5*'Skema1-7_2010'!$H$1</f>
        <v>4075952.8319999999</v>
      </c>
      <c r="D5" s="29">
        <f>'(skema1-7_2010 - 10pl)'!D5*'Skema1-7_2010'!$H$1</f>
        <v>141293.37599999999</v>
      </c>
      <c r="E5" s="29">
        <f>'(skema1-7_2010 - 10pl)'!E5*'Skema1-7_2010'!$H$1</f>
        <v>79155.216</v>
      </c>
      <c r="F5" s="29">
        <f>'(skema1-7_2010 - 10pl)'!F5*'Skema1-7_2010'!$H$1</f>
        <v>0</v>
      </c>
      <c r="G5" s="29">
        <f>'(skema1-7_2010 - 10pl)'!G5*'Skema1-7_2010'!$H$1</f>
        <v>24492.384000000002</v>
      </c>
      <c r="H5" s="29">
        <f>'(skema1-7_2010 - 10pl)'!H5*'Skema1-7_2010'!$H$1</f>
        <v>-2141482.8960000002</v>
      </c>
      <c r="I5" s="29">
        <f>'(skema1-7_2010 - 10pl)'!I5*'Skema1-7_2010'!$H$1</f>
        <v>447.55200000000002</v>
      </c>
      <c r="J5" s="53">
        <f>'(skema1-7_2010 - 10pl)'!J5*'Skema1-7_2010'!$H$1</f>
        <v>6412944.3839999996</v>
      </c>
      <c r="M5" s="102"/>
      <c r="N5" s="102"/>
      <c r="O5" s="102"/>
      <c r="P5" s="102"/>
      <c r="Q5" s="3"/>
      <c r="R5" s="3"/>
      <c r="S5" s="3"/>
    </row>
    <row r="6" spans="1:19" ht="13.5" customHeight="1" x14ac:dyDescent="0.2">
      <c r="A6" s="28">
        <v>1309</v>
      </c>
      <c r="B6" s="28" t="s">
        <v>2</v>
      </c>
      <c r="C6" s="29">
        <f>'(skema1-7_2010 - 10pl)'!C6*'Skema1-7_2010'!$H$1</f>
        <v>1547955.36</v>
      </c>
      <c r="D6" s="29">
        <f>'(skema1-7_2010 - 10pl)'!D6*'Skema1-7_2010'!$H$1</f>
        <v>40781.663999999997</v>
      </c>
      <c r="E6" s="29">
        <f>'(skema1-7_2010 - 10pl)'!E6*'Skema1-7_2010'!$H$1</f>
        <v>29899.295999999998</v>
      </c>
      <c r="F6" s="29">
        <f>'(skema1-7_2010 - 10pl)'!F6*'Skema1-7_2010'!$H$1</f>
        <v>0</v>
      </c>
      <c r="G6" s="29">
        <f>'(skema1-7_2010 - 10pl)'!G6*'Skema1-7_2010'!$H$1</f>
        <v>2986.7040000000002</v>
      </c>
      <c r="H6" s="29">
        <f>'(skema1-7_2010 - 10pl)'!H6*'Skema1-7_2010'!$H$1</f>
        <v>-46618.991999999998</v>
      </c>
      <c r="I6" s="29">
        <f>'(skema1-7_2010 - 10pl)'!I6*'Skema1-7_2010'!$H$1</f>
        <v>29761.200000000001</v>
      </c>
      <c r="J6" s="53">
        <f>'(skema1-7_2010 - 10pl)'!J6*'Skema1-7_2010'!$H$1</f>
        <v>1632507.4080000001</v>
      </c>
      <c r="M6" s="101"/>
      <c r="N6" s="101"/>
      <c r="O6" s="101"/>
      <c r="P6" s="101"/>
      <c r="Q6" s="3"/>
      <c r="R6" s="3"/>
      <c r="S6" s="3"/>
    </row>
    <row r="7" spans="1:19" ht="13.5" customHeight="1" x14ac:dyDescent="0.2">
      <c r="A7" s="28">
        <v>1330</v>
      </c>
      <c r="B7" s="28" t="s">
        <v>3</v>
      </c>
      <c r="C7" s="29">
        <f>'(skema1-7_2010 - 10pl)'!C7*'Skema1-7_2010'!$H$1</f>
        <v>1913335.2</v>
      </c>
      <c r="D7" s="29">
        <f>'(skema1-7_2010 - 10pl)'!D7*'Skema1-7_2010'!$H$1</f>
        <v>53291.951999999997</v>
      </c>
      <c r="E7" s="29">
        <f>'(skema1-7_2010 - 10pl)'!E7*'Skema1-7_2010'!$H$1</f>
        <v>37155.887999999999</v>
      </c>
      <c r="F7" s="29">
        <f>'(skema1-7_2010 - 10pl)'!F7*'Skema1-7_2010'!$H$1</f>
        <v>0</v>
      </c>
      <c r="G7" s="29">
        <f>'(skema1-7_2010 - 10pl)'!G7*'Skema1-7_2010'!$H$1</f>
        <v>0</v>
      </c>
      <c r="H7" s="29">
        <f>'(skema1-7_2010 - 10pl)'!H7*'Skema1-7_2010'!$H$1</f>
        <v>-133104.38399999999</v>
      </c>
      <c r="I7" s="29">
        <f>'(skema1-7_2010 - 10pl)'!I7*'Skema1-7_2010'!$H$1</f>
        <v>11918.592000000001</v>
      </c>
      <c r="J7" s="53">
        <f>'(skema1-7_2010 - 10pl)'!J7*'Skema1-7_2010'!$H$1</f>
        <v>2124968.8319999999</v>
      </c>
      <c r="M7" s="101"/>
      <c r="N7" s="101"/>
      <c r="O7" s="101"/>
      <c r="P7" s="101"/>
      <c r="Q7" s="3"/>
      <c r="R7" s="3"/>
      <c r="S7" s="3"/>
    </row>
    <row r="8" spans="1:19" ht="13.5" customHeight="1" x14ac:dyDescent="0.2">
      <c r="A8" s="28">
        <v>1351</v>
      </c>
      <c r="B8" s="28" t="s">
        <v>4</v>
      </c>
      <c r="C8" s="29">
        <f>'(skema1-7_2010 - 10pl)'!C8*'Skema1-7_2010'!$H$1</f>
        <v>350660.016</v>
      </c>
      <c r="D8" s="29">
        <f>'(skema1-7_2010 - 10pl)'!D8*'Skema1-7_2010'!$H$1</f>
        <v>8780.6880000000001</v>
      </c>
      <c r="E8" s="29">
        <f>'(skema1-7_2010 - 10pl)'!E8*'Skema1-7_2010'!$H$1</f>
        <v>6810.0479999999998</v>
      </c>
      <c r="F8" s="29">
        <f>'(skema1-7_2010 - 10pl)'!F8*'Skema1-7_2010'!$H$1</f>
        <v>0</v>
      </c>
      <c r="G8" s="29">
        <f>'(skema1-7_2010 - 10pl)'!G8*'Skema1-7_2010'!$H$1</f>
        <v>195.55199999999999</v>
      </c>
      <c r="H8" s="29">
        <f>'(skema1-7_2010 - 10pl)'!H8*'Skema1-7_2010'!$H$1</f>
        <v>2401.056</v>
      </c>
      <c r="I8" s="29">
        <f>'(skema1-7_2010 - 10pl)'!I8*'Skema1-7_2010'!$H$1</f>
        <v>-16290.288</v>
      </c>
      <c r="J8" s="53">
        <f>'(skema1-7_2010 - 10pl)'!J8*'Skema1-7_2010'!$H$1</f>
        <v>379944.43200000003</v>
      </c>
      <c r="M8" s="101"/>
      <c r="N8" s="101"/>
      <c r="O8" s="101"/>
      <c r="P8" s="101"/>
      <c r="Q8" s="3"/>
      <c r="R8" s="3"/>
      <c r="S8" s="3"/>
    </row>
    <row r="9" spans="1:19" ht="13.5" customHeight="1" x14ac:dyDescent="0.2">
      <c r="A9" s="28">
        <v>1401</v>
      </c>
      <c r="B9" s="28" t="s">
        <v>5</v>
      </c>
      <c r="C9" s="29">
        <f>'(skema1-7_2010 - 10pl)'!C9*'Skema1-7_2010'!$H$1</f>
        <v>680238.72</v>
      </c>
      <c r="D9" s="29">
        <f>'(skema1-7_2010 - 10pl)'!D9*'Skema1-7_2010'!$H$1</f>
        <v>19005.84</v>
      </c>
      <c r="E9" s="29">
        <f>'(skema1-7_2010 - 10pl)'!E9*'Skema1-7_2010'!$H$1</f>
        <v>13210.848</v>
      </c>
      <c r="F9" s="29">
        <f>'(skema1-7_2010 - 10pl)'!F9*'Skema1-7_2010'!$H$1</f>
        <v>0</v>
      </c>
      <c r="G9" s="29">
        <f>'(skema1-7_2010 - 10pl)'!G9*'Skema1-7_2010'!$H$1</f>
        <v>0</v>
      </c>
      <c r="H9" s="29">
        <f>'(skema1-7_2010 - 10pl)'!H9*'Skema1-7_2010'!$H$1</f>
        <v>-34690.32</v>
      </c>
      <c r="I9" s="29">
        <f>'(skema1-7_2010 - 10pl)'!I9*'Skema1-7_2010'!$H$1</f>
        <v>-6681.0240000000003</v>
      </c>
      <c r="J9" s="53">
        <f>'(skema1-7_2010 - 10pl)'!J9*'Skema1-7_2010'!$H$1</f>
        <v>753826.75199999998</v>
      </c>
      <c r="M9" s="101"/>
      <c r="N9" s="101"/>
      <c r="O9" s="101"/>
      <c r="P9" s="101"/>
      <c r="Q9" s="3"/>
      <c r="R9" s="3"/>
      <c r="S9" s="3"/>
    </row>
    <row r="10" spans="1:19" ht="13.5" customHeight="1" x14ac:dyDescent="0.2">
      <c r="A10" s="28">
        <v>1501</v>
      </c>
      <c r="B10" s="28" t="s">
        <v>6</v>
      </c>
      <c r="C10" s="29">
        <f>'(skema1-7_2010 - 10pl)'!C10*'Skema1-7_2010'!$H$1</f>
        <v>1244608.848</v>
      </c>
      <c r="D10" s="29">
        <f>'(skema1-7_2010 - 10pl)'!D10*'Skema1-7_2010'!$H$1</f>
        <v>35269.919999999998</v>
      </c>
      <c r="E10" s="29">
        <f>'(skema1-7_2010 - 10pl)'!E10*'Skema1-7_2010'!$H$1</f>
        <v>24170.831999999999</v>
      </c>
      <c r="F10" s="29">
        <f>'(skema1-7_2010 - 10pl)'!F10*'Skema1-7_2010'!$H$1</f>
        <v>0</v>
      </c>
      <c r="G10" s="29">
        <f>'(skema1-7_2010 - 10pl)'!G10*'Skema1-7_2010'!$H$1</f>
        <v>704.59199999999998</v>
      </c>
      <c r="H10" s="29">
        <f>'(skema1-7_2010 - 10pl)'!H10*'Skema1-7_2010'!$H$1</f>
        <v>-77138.207999999999</v>
      </c>
      <c r="I10" s="29">
        <f>'(skema1-7_2010 - 10pl)'!I10*'Skema1-7_2010'!$H$1</f>
        <v>-37419.983999999997</v>
      </c>
      <c r="J10" s="53">
        <f>'(skema1-7_2010 - 10pl)'!J10*'Skema1-7_2010'!$H$1</f>
        <v>1417903.2</v>
      </c>
      <c r="M10" s="101"/>
      <c r="N10" s="101"/>
      <c r="O10" s="101"/>
      <c r="P10" s="101"/>
      <c r="Q10" s="3"/>
      <c r="R10" s="3"/>
      <c r="S10" s="3"/>
    </row>
    <row r="11" spans="1:19" ht="13.5" customHeight="1" x14ac:dyDescent="0.2">
      <c r="A11" s="28">
        <v>1502</v>
      </c>
      <c r="B11" s="28" t="s">
        <v>7</v>
      </c>
      <c r="C11" s="29">
        <f>'(skema1-7_2010 - 10pl)'!C11*'Skema1-7_2010'!$H$1</f>
        <v>1393016.6880000001</v>
      </c>
      <c r="D11" s="29">
        <f>'(skema1-7_2010 - 10pl)'!D11*'Skema1-7_2010'!$H$1</f>
        <v>43145.423999999999</v>
      </c>
      <c r="E11" s="29">
        <f>'(skema1-7_2010 - 10pl)'!E11*'Skema1-7_2010'!$H$1</f>
        <v>27051.696</v>
      </c>
      <c r="F11" s="29">
        <f>'(skema1-7_2010 - 10pl)'!F11*'Skema1-7_2010'!$H$1</f>
        <v>0</v>
      </c>
      <c r="G11" s="29">
        <f>'(skema1-7_2010 - 10pl)'!G11*'Skema1-7_2010'!$H$1</f>
        <v>0</v>
      </c>
      <c r="H11" s="29">
        <f>'(skema1-7_2010 - 10pl)'!H11*'Skema1-7_2010'!$H$1</f>
        <v>-103206.09600000001</v>
      </c>
      <c r="I11" s="29">
        <f>'(skema1-7_2010 - 10pl)'!I11*'Skema1-7_2010'!$H$1</f>
        <v>-4721.4719999999998</v>
      </c>
      <c r="J11" s="53">
        <f>'(skema1-7_2010 - 10pl)'!J11*'Skema1-7_2010'!$H$1</f>
        <v>1571141.3759999999</v>
      </c>
      <c r="M11" s="101"/>
      <c r="N11" s="101"/>
      <c r="O11" s="101"/>
      <c r="P11" s="101"/>
      <c r="Q11" s="3"/>
      <c r="R11" s="3"/>
      <c r="S11" s="3"/>
    </row>
    <row r="12" spans="1:19" ht="13.5" customHeight="1" x14ac:dyDescent="0.2">
      <c r="A12" s="28">
        <v>1516</v>
      </c>
      <c r="B12" s="28" t="s">
        <v>8</v>
      </c>
      <c r="C12" s="29">
        <f>'(skema1-7_2010 - 10pl)'!C12*'Skema1-7_2010'!$H$1</f>
        <v>2829859.2</v>
      </c>
      <c r="D12" s="29">
        <f>'(skema1-7_2010 - 10pl)'!D12*'Skema1-7_2010'!$H$1</f>
        <v>86046.911999999997</v>
      </c>
      <c r="E12" s="29">
        <f>'(skema1-7_2010 - 10pl)'!E12*'Skema1-7_2010'!$H$1</f>
        <v>54956.160000000003</v>
      </c>
      <c r="F12" s="29">
        <f>'(skema1-7_2010 - 10pl)'!F12*'Skema1-7_2010'!$H$1</f>
        <v>0</v>
      </c>
      <c r="G12" s="29">
        <f>'(skema1-7_2010 - 10pl)'!G12*'Skema1-7_2010'!$H$1</f>
        <v>11387.376</v>
      </c>
      <c r="H12" s="29">
        <f>'(skema1-7_2010 - 10pl)'!H12*'Skema1-7_2010'!$H$1</f>
        <v>-77340.816000000006</v>
      </c>
      <c r="I12" s="29">
        <f>'(skema1-7_2010 - 10pl)'!I12*'Skema1-7_2010'!$H$1</f>
        <v>41027.616000000002</v>
      </c>
      <c r="J12" s="53">
        <f>'(skema1-7_2010 - 10pl)'!J12*'Skema1-7_2010'!$H$1</f>
        <v>2995788.0959999999</v>
      </c>
      <c r="M12" s="101"/>
      <c r="N12" s="101"/>
      <c r="O12" s="101"/>
      <c r="P12" s="101"/>
      <c r="Q12" s="3"/>
      <c r="R12" s="3"/>
      <c r="S12" s="3"/>
    </row>
    <row r="13" spans="1:19" ht="13.5" customHeight="1" x14ac:dyDescent="0.2">
      <c r="A13" s="28">
        <v>2000</v>
      </c>
      <c r="B13" s="28" t="s">
        <v>9</v>
      </c>
      <c r="C13" s="29">
        <f>'(skema1-7_2010 - 10pl)'!C13*'Skema1-7_2010'!$H$1</f>
        <v>2558736.432</v>
      </c>
      <c r="D13" s="29">
        <f>'(skema1-7_2010 - 10pl)'!D13*'Skema1-7_2010'!$H$1</f>
        <v>71886.528000000006</v>
      </c>
      <c r="E13" s="29">
        <f>'(skema1-7_2010 - 10pl)'!E13*'Skema1-7_2010'!$H$1</f>
        <v>49973.616000000002</v>
      </c>
      <c r="F13" s="29">
        <f>'(skema1-7_2010 - 10pl)'!F13*'Skema1-7_2010'!$H$1</f>
        <v>0</v>
      </c>
      <c r="G13" s="29">
        <f>'(skema1-7_2010 - 10pl)'!G13*'Skema1-7_2010'!$H$1</f>
        <v>151.19999999999999</v>
      </c>
      <c r="H13" s="29">
        <f>'(skema1-7_2010 - 10pl)'!H13*'Skema1-7_2010'!$H$1</f>
        <v>85803.983999999997</v>
      </c>
      <c r="I13" s="29">
        <f>'(skema1-7_2010 - 10pl)'!I13*'Skema1-7_2010'!$H$1</f>
        <v>2165.1840000000002</v>
      </c>
      <c r="J13" s="53">
        <f>'(skema1-7_2010 - 10pl)'!J13*'Skema1-7_2010'!$H$1</f>
        <v>2592476.2080000001</v>
      </c>
      <c r="M13" s="101"/>
      <c r="N13" s="101"/>
      <c r="O13" s="101"/>
      <c r="P13" s="101"/>
      <c r="Q13" s="3"/>
      <c r="R13" s="3"/>
      <c r="S13" s="3"/>
    </row>
    <row r="14" spans="1:19" ht="13.5" customHeight="1" x14ac:dyDescent="0.2">
      <c r="A14" s="28">
        <v>4001</v>
      </c>
      <c r="B14" s="28" t="s">
        <v>11</v>
      </c>
      <c r="C14" s="29">
        <f>'(skema1-7_2010 - 10pl)'!C14*'Skema1-7_2010'!$H$1</f>
        <v>379154.16</v>
      </c>
      <c r="D14" s="29">
        <f>'(skema1-7_2010 - 10pl)'!D14*'Skema1-7_2010'!$H$1</f>
        <v>10650.528</v>
      </c>
      <c r="E14" s="29">
        <f>'(skema1-7_2010 - 10pl)'!E14*'Skema1-7_2010'!$H$1</f>
        <v>7362.4319999999998</v>
      </c>
      <c r="F14" s="29">
        <f>'(skema1-7_2010 - 10pl)'!F14*'Skema1-7_2010'!$H$1</f>
        <v>0</v>
      </c>
      <c r="G14" s="29">
        <f>'(skema1-7_2010 - 10pl)'!G14*'Skema1-7_2010'!$H$1</f>
        <v>36.287999999999997</v>
      </c>
      <c r="H14" s="29">
        <f>'(skema1-7_2010 - 10pl)'!H14*'Skema1-7_2010'!$H$1</f>
        <v>17083.583999999999</v>
      </c>
      <c r="I14" s="29">
        <f>'(skema1-7_2010 - 10pl)'!I14*'Skema1-7_2010'!$H$1</f>
        <v>-343.72800000000001</v>
      </c>
      <c r="J14" s="53">
        <f>'(skema1-7_2010 - 10pl)'!J14*'Skema1-7_2010'!$H$1</f>
        <v>380390.97600000002</v>
      </c>
      <c r="M14" s="101"/>
      <c r="N14" s="101"/>
      <c r="O14" s="101"/>
      <c r="P14" s="101"/>
      <c r="Q14" s="3"/>
      <c r="R14" s="3"/>
      <c r="S14" s="3"/>
    </row>
    <row r="15" spans="1:19" ht="13.5" customHeight="1" x14ac:dyDescent="0.2">
      <c r="A15" s="28">
        <v>2500</v>
      </c>
      <c r="B15" s="28" t="s">
        <v>10</v>
      </c>
      <c r="C15" s="30">
        <f>'(skema1-7_2010 - 10pl)'!C15*'Skema1-7_2010'!$H$1</f>
        <v>3201780.96</v>
      </c>
      <c r="D15" s="30">
        <f>'(skema1-7_2010 - 10pl)'!D15*'Skema1-7_2010'!$H$1</f>
        <v>94922.351999999999</v>
      </c>
      <c r="E15" s="30">
        <f>'(skema1-7_2010 - 10pl)'!E15*'Skema1-7_2010'!$H$1</f>
        <v>135516.52799999999</v>
      </c>
      <c r="F15" s="30">
        <f>'(skema1-7_2010 - 10pl)'!F15*'Skema1-7_2010'!$H$1</f>
        <v>9769.5360000000001</v>
      </c>
      <c r="G15" s="30">
        <f>'(skema1-7_2010 - 10pl)'!G15*'Skema1-7_2010'!$H$1</f>
        <v>7213.2480000000005</v>
      </c>
      <c r="H15" s="30">
        <f>'(skema1-7_2010 - 10pl)'!H15*'Skema1-7_2010'!$H$1</f>
        <v>118524.67200000001</v>
      </c>
      <c r="I15" s="30">
        <f>'(skema1-7_2010 - 10pl)'!I15*'Skema1-7_2010'!$H$1</f>
        <v>45084.815999999999</v>
      </c>
      <c r="J15" s="53">
        <f>'(skema1-7_2010 - 10pl)'!J15*'Skema1-7_2010'!$H$1</f>
        <v>3251627.568</v>
      </c>
      <c r="M15" s="101"/>
      <c r="N15" s="101"/>
      <c r="O15" s="101"/>
      <c r="P15" s="101"/>
      <c r="Q15" s="3"/>
      <c r="R15" s="3"/>
      <c r="S15" s="3"/>
    </row>
    <row r="16" spans="1:19" ht="13.5" customHeight="1" x14ac:dyDescent="0.2">
      <c r="A16" s="28">
        <v>2501</v>
      </c>
      <c r="B16" s="28" t="s">
        <v>51</v>
      </c>
      <c r="C16" s="30">
        <f>'(skema1-7_2010 - 10pl)'!C16*'Skema1-7_2010'!$H$1</f>
        <v>3350531.52</v>
      </c>
      <c r="D16" s="30">
        <f>'(skema1-7_2010 - 10pl)'!D16*'Skema1-7_2010'!$H$1</f>
        <v>97069.392000000007</v>
      </c>
      <c r="E16" s="30">
        <f>'(skema1-7_2010 - 10pl)'!E16*'Skema1-7_2010'!$H$1</f>
        <v>144832.46400000001</v>
      </c>
      <c r="F16" s="30">
        <f>'(skema1-7_2010 - 10pl)'!F16*'Skema1-7_2010'!$H$1</f>
        <v>3696.3360000000002</v>
      </c>
      <c r="G16" s="30">
        <f>'(skema1-7_2010 - 10pl)'!G16*'Skema1-7_2010'!$H$1</f>
        <v>24984.288</v>
      </c>
      <c r="H16" s="30">
        <f>'(skema1-7_2010 - 10pl)'!H16*'Skema1-7_2010'!$H$1</f>
        <v>142524.144</v>
      </c>
      <c r="I16" s="30">
        <f>'(skema1-7_2010 - 10pl)'!I16*'Skema1-7_2010'!$H$1</f>
        <v>-44771.328000000001</v>
      </c>
      <c r="J16" s="53">
        <f>'(skema1-7_2010 - 10pl)'!J16*'Skema1-7_2010'!$H$1</f>
        <v>3465999.9360000002</v>
      </c>
      <c r="M16" s="101"/>
      <c r="N16" s="101"/>
      <c r="O16" s="101"/>
      <c r="P16" s="101"/>
      <c r="Q16" s="3"/>
      <c r="R16" s="3"/>
      <c r="S16" s="3"/>
    </row>
    <row r="17" spans="1:19" ht="13.5" customHeight="1" x14ac:dyDescent="0.2">
      <c r="A17" s="28">
        <v>4202</v>
      </c>
      <c r="B17" s="28" t="s">
        <v>12</v>
      </c>
      <c r="C17" s="29">
        <f>'(skema1-7_2010 - 10pl)'!C17*'Skema1-7_2010'!$H$1</f>
        <v>4478984.4960000003</v>
      </c>
      <c r="D17" s="29">
        <f>'(skema1-7_2010 - 10pl)'!D17*'Skema1-7_2010'!$H$1</f>
        <v>86221.296000000002</v>
      </c>
      <c r="E17" s="29">
        <f>'(skema1-7_2010 - 10pl)'!E17*'Skema1-7_2010'!$H$1</f>
        <v>102556.944</v>
      </c>
      <c r="F17" s="29">
        <f>'(skema1-7_2010 - 10pl)'!F17*'Skema1-7_2010'!$H$1</f>
        <v>7586.2079999999996</v>
      </c>
      <c r="G17" s="29">
        <f>'(skema1-7_2010 - 10pl)'!G17*'Skema1-7_2010'!$H$1</f>
        <v>16067.52</v>
      </c>
      <c r="H17" s="29">
        <f>'(skema1-7_2010 - 10pl)'!H17*'Skema1-7_2010'!$H$1</f>
        <v>90329.903999999995</v>
      </c>
      <c r="I17" s="29">
        <f>'(skema1-7_2010 - 10pl)'!I17*'Skema1-7_2010'!$H$1</f>
        <v>42397.487999999998</v>
      </c>
      <c r="J17" s="53">
        <f>'(skema1-7_2010 - 10pl)'!J17*'Skema1-7_2010'!$H$1</f>
        <v>4511381.6160000004</v>
      </c>
      <c r="M17" s="103"/>
      <c r="N17" s="103"/>
      <c r="O17" s="103"/>
      <c r="P17" s="103"/>
      <c r="Q17" s="3"/>
      <c r="R17" s="3"/>
      <c r="S17" s="3"/>
    </row>
    <row r="18" spans="1:19" ht="13.5" customHeight="1" x14ac:dyDescent="0.2">
      <c r="A18" s="28">
        <v>4212</v>
      </c>
      <c r="B18" s="28" t="s">
        <v>48</v>
      </c>
      <c r="C18" s="29">
        <f>'(skema1-7_2010 - 10pl)'!C18*'Skema1-7_2010'!$H$1</f>
        <v>1052349.9839999999</v>
      </c>
      <c r="D18" s="29">
        <f>'(skema1-7_2010 - 10pl)'!D18*'Skema1-7_2010'!$H$1</f>
        <v>19648.944</v>
      </c>
      <c r="E18" s="29">
        <f>'(skema1-7_2010 - 10pl)'!E18*'Skema1-7_2010'!$H$1</f>
        <v>23372.495999999999</v>
      </c>
      <c r="F18" s="29">
        <f>'(skema1-7_2010 - 10pl)'!F18*'Skema1-7_2010'!$H$1</f>
        <v>1366.848</v>
      </c>
      <c r="G18" s="29">
        <f>'(skema1-7_2010 - 10pl)'!G18*'Skema1-7_2010'!$H$1</f>
        <v>2151.0720000000001</v>
      </c>
      <c r="H18" s="29">
        <f>'(skema1-7_2010 - 10pl)'!H18*'Skema1-7_2010'!$H$1</f>
        <v>58782.527999999998</v>
      </c>
      <c r="I18" s="29">
        <f>'(skema1-7_2010 - 10pl)'!I18*'Skema1-7_2010'!$H$1</f>
        <v>-40094.207999999999</v>
      </c>
      <c r="J18" s="53">
        <f>'(skema1-7_2010 - 10pl)'!J18*'Skema1-7_2010'!$H$1</f>
        <v>1073165.1839999999</v>
      </c>
      <c r="M18" s="103"/>
      <c r="N18" s="103"/>
      <c r="O18" s="103"/>
      <c r="P18" s="103"/>
      <c r="Q18" s="61"/>
      <c r="R18" s="3"/>
      <c r="S18" s="3"/>
    </row>
    <row r="19" spans="1:19" ht="13.5" customHeight="1" x14ac:dyDescent="0.2">
      <c r="A19" s="28">
        <v>5000</v>
      </c>
      <c r="B19" s="28" t="s">
        <v>52</v>
      </c>
      <c r="C19" s="29">
        <f>'(skema1-7_2010 - 10pl)'!C19*'Skema1-7_2010'!$H$1</f>
        <v>1738912.8959999999</v>
      </c>
      <c r="D19" s="29">
        <f>'(skema1-7_2010 - 10pl)'!D19*'Skema1-7_2010'!$H$1</f>
        <v>31937.472000000002</v>
      </c>
      <c r="E19" s="29">
        <f>'(skema1-7_2010 - 10pl)'!E19*'Skema1-7_2010'!$H$1</f>
        <v>37987.487999999998</v>
      </c>
      <c r="F19" s="29"/>
      <c r="G19" s="29">
        <f>'(skema1-7_2010 - 10pl)'!G19*'Skema1-7_2010'!$H$1</f>
        <v>1367.856</v>
      </c>
      <c r="H19" s="29">
        <f>'(skema1-7_2010 - 10pl)'!H19*'Skema1-7_2010'!$H$1</f>
        <v>70138.656000000003</v>
      </c>
      <c r="I19" s="29">
        <f>'(skema1-7_2010 - 10pl)'!I19*'Skema1-7_2010'!$H$1</f>
        <v>-2056.3200000000002</v>
      </c>
      <c r="J19" s="53">
        <f>'(skema1-7_2010 - 10pl)'!J19*'Skema1-7_2010'!$H$1</f>
        <v>1738441.152</v>
      </c>
      <c r="M19" s="103"/>
      <c r="N19" s="103"/>
      <c r="O19" s="103"/>
      <c r="P19" s="103"/>
      <c r="Q19" s="61"/>
      <c r="R19" s="3"/>
      <c r="S19" s="3"/>
    </row>
    <row r="20" spans="1:19" ht="13.5" customHeight="1" x14ac:dyDescent="0.2">
      <c r="A20" s="28">
        <v>5501</v>
      </c>
      <c r="B20" s="28" t="s">
        <v>13</v>
      </c>
      <c r="C20" s="29">
        <f>'(skema1-7_2010 - 10pl)'!C20*'Skema1-7_2010'!$H$1</f>
        <v>1622191.5360000001</v>
      </c>
      <c r="D20" s="29">
        <f>'(skema1-7_2010 - 10pl)'!D20*'Skema1-7_2010'!$H$1</f>
        <v>29811.599999999999</v>
      </c>
      <c r="E20" s="29">
        <f>'(skema1-7_2010 - 10pl)'!E20*'Skema1-7_2010'!$H$1</f>
        <v>36192.239999999998</v>
      </c>
      <c r="F20" s="29">
        <f>'(skema1-7_2010 - 10pl)'!F20*'Skema1-7_2010'!$H$1</f>
        <v>0</v>
      </c>
      <c r="G20" s="29">
        <f>'(skema1-7_2010 - 10pl)'!G20*'Skema1-7_2010'!$H$1</f>
        <v>1386</v>
      </c>
      <c r="H20" s="29">
        <f>'(skema1-7_2010 - 10pl)'!H20*'Skema1-7_2010'!$H$1</f>
        <v>68410.944000000003</v>
      </c>
      <c r="I20" s="29">
        <f>'(skema1-7_2010 - 10pl)'!I20*'Skema1-7_2010'!$H$1</f>
        <v>-2848.6080000000002</v>
      </c>
      <c r="J20" s="53">
        <f>'(skema1-7_2010 - 10pl)'!J20*'Skema1-7_2010'!$H$1</f>
        <v>1621247.04</v>
      </c>
      <c r="M20" s="103"/>
      <c r="N20" s="103"/>
      <c r="O20" s="103"/>
      <c r="P20" s="103"/>
      <c r="Q20" s="61"/>
      <c r="R20" s="3"/>
      <c r="S20" s="3"/>
    </row>
    <row r="21" spans="1:19" ht="13.5" customHeight="1" x14ac:dyDescent="0.2">
      <c r="A21" s="28">
        <v>6007</v>
      </c>
      <c r="B21" s="28" t="s">
        <v>14</v>
      </c>
      <c r="C21" s="29">
        <f>'(skema1-7_2010 - 10pl)'!C21*'Skema1-7_2010'!$H$1</f>
        <v>1320208.848</v>
      </c>
      <c r="D21" s="29">
        <f>'(skema1-7_2010 - 10pl)'!D21*'Skema1-7_2010'!$H$1</f>
        <v>29321.712</v>
      </c>
      <c r="E21" s="29">
        <f>'(skema1-7_2010 - 10pl)'!E21*'Skema1-7_2010'!$H$1</f>
        <v>35920.080000000002</v>
      </c>
      <c r="F21" s="29">
        <f>'(skema1-7_2010 - 10pl)'!F21*'Skema1-7_2010'!$H$1</f>
        <v>0</v>
      </c>
      <c r="G21" s="29">
        <f>'(skema1-7_2010 - 10pl)'!G21*'Skema1-7_2010'!$H$1</f>
        <v>2523.0239999999999</v>
      </c>
      <c r="H21" s="29">
        <f>'(skema1-7_2010 - 10pl)'!H21*'Skema1-7_2010'!$H$1</f>
        <v>46679.472000000002</v>
      </c>
      <c r="I21" s="29">
        <f>'(skema1-7_2010 - 10pl)'!I21*'Skema1-7_2010'!$H$1</f>
        <v>-17856.72</v>
      </c>
      <c r="J21" s="53">
        <f>'(skema1-7_2010 - 10pl)'!J21*'Skema1-7_2010'!$H$1</f>
        <v>1354104.8640000001</v>
      </c>
      <c r="M21" s="103"/>
      <c r="N21" s="103"/>
      <c r="O21" s="103"/>
      <c r="P21" s="103"/>
      <c r="Q21" s="61"/>
      <c r="R21" s="3"/>
      <c r="S21" s="3"/>
    </row>
    <row r="22" spans="1:19" ht="13.5" customHeight="1" x14ac:dyDescent="0.2">
      <c r="A22" s="28">
        <v>6008</v>
      </c>
      <c r="B22" s="28" t="s">
        <v>54</v>
      </c>
      <c r="C22" s="29">
        <f>'(skema1-7_2010 - 10pl)'!C22*'Skema1-7_2010'!$H$1</f>
        <v>1575385.0560000001</v>
      </c>
      <c r="D22" s="29">
        <f>'(skema1-7_2010 - 10pl)'!D22*'Skema1-7_2010'!$H$1</f>
        <v>24928.848000000002</v>
      </c>
      <c r="E22" s="29">
        <f>'(skema1-7_2010 - 10pl)'!E22*'Skema1-7_2010'!$H$1</f>
        <v>30096.864000000001</v>
      </c>
      <c r="F22" s="29">
        <f>'(skema1-7_2010 - 10pl)'!F22*'Skema1-7_2010'!$H$1</f>
        <v>0</v>
      </c>
      <c r="G22" s="29">
        <f>'(skema1-7_2010 - 10pl)'!G22*'Skema1-7_2010'!$H$1</f>
        <v>6672.96</v>
      </c>
      <c r="H22" s="29">
        <f>'(skema1-7_2010 - 10pl)'!H22*'Skema1-7_2010'!$H$1</f>
        <v>57848.112000000001</v>
      </c>
      <c r="I22" s="29">
        <f>'(skema1-7_2010 - 10pl)'!I22*'Skema1-7_2010'!$H$1</f>
        <v>27023.472000000002</v>
      </c>
      <c r="J22" s="53">
        <f>'(skema1-7_2010 - 10pl)'!J22*'Skema1-7_2010'!$H$1</f>
        <v>1538866.2239999999</v>
      </c>
      <c r="M22" s="103"/>
      <c r="N22" s="103"/>
      <c r="O22" s="103"/>
      <c r="P22" s="103"/>
      <c r="Q22" s="3"/>
      <c r="R22" s="3"/>
      <c r="S22" s="3"/>
    </row>
    <row r="23" spans="1:19" ht="13.5" customHeight="1" x14ac:dyDescent="0.2">
      <c r="A23" s="28">
        <v>6013</v>
      </c>
      <c r="B23" s="28" t="s">
        <v>67</v>
      </c>
      <c r="C23" s="29">
        <f>'(skema1-7_2010 - 10pl)'!C23*'Skema1-7_2010'!$H$1</f>
        <v>71103.312000000005</v>
      </c>
      <c r="D23" s="29">
        <f>'(skema1-7_2010 - 10pl)'!D23*'Skema1-7_2010'!$H$1</f>
        <v>1299.3119999999999</v>
      </c>
      <c r="E23" s="29">
        <f>'(skema1-7_2010 - 10pl)'!E23*'Skema1-7_2010'!$H$1</f>
        <v>1545.2640000000001</v>
      </c>
      <c r="F23" s="29">
        <f>'(skema1-7_2010 - 10pl)'!F23*'Skema1-7_2010'!$H$1</f>
        <v>0</v>
      </c>
      <c r="G23" s="29">
        <f>'(skema1-7_2010 - 10pl)'!G23*'Skema1-7_2010'!$H$1</f>
        <v>0</v>
      </c>
      <c r="H23" s="29"/>
      <c r="I23" s="29">
        <f>'(skema1-7_2010 - 10pl)'!I23*'Skema1-7_2010'!$H$1</f>
        <v>1.008</v>
      </c>
      <c r="J23" s="53">
        <f>'(skema1-7_2010 - 10pl)'!J23*'Skema1-7_2010'!$H$1</f>
        <v>73946.880000000005</v>
      </c>
      <c r="M23" s="103"/>
      <c r="N23" s="103"/>
      <c r="O23" s="103"/>
      <c r="P23" s="103"/>
      <c r="Q23" s="3"/>
      <c r="R23" s="3"/>
      <c r="S23" s="3"/>
    </row>
    <row r="24" spans="1:19" ht="13.5" customHeight="1" x14ac:dyDescent="0.2">
      <c r="A24" s="28">
        <v>6006</v>
      </c>
      <c r="B24" s="28" t="s">
        <v>49</v>
      </c>
      <c r="C24" s="29">
        <f>'(skema1-7_2010 - 10pl)'!C24*'Skema1-7_2010'!$H$1</f>
        <v>786653.28</v>
      </c>
      <c r="D24" s="29">
        <f>'(skema1-7_2010 - 10pl)'!D24*'Skema1-7_2010'!$H$1</f>
        <v>32231.808000000001</v>
      </c>
      <c r="E24" s="29">
        <f>'(skema1-7_2010 - 10pl)'!E24*'Skema1-7_2010'!$H$1</f>
        <v>24049.871999999999</v>
      </c>
      <c r="F24" s="29">
        <f>'(skema1-7_2010 - 10pl)'!F24*'Skema1-7_2010'!$H$1</f>
        <v>0</v>
      </c>
      <c r="G24" s="29">
        <f>'(skema1-7_2010 - 10pl)'!G24*'Skema1-7_2010'!$H$1</f>
        <v>115.92</v>
      </c>
      <c r="H24" s="29">
        <f>'(skema1-7_2010 - 10pl)'!H24*'Skema1-7_2010'!$H$1</f>
        <v>28308.671999999999</v>
      </c>
      <c r="I24" s="29">
        <f>'(skema1-7_2010 - 10pl)'!I24*'Skema1-7_2010'!$H$1</f>
        <v>-7191.0720000000001</v>
      </c>
      <c r="J24" s="53">
        <f>'(skema1-7_2010 - 10pl)'!J24*'Skema1-7_2010'!$H$1</f>
        <v>821701.44000000006</v>
      </c>
      <c r="M24" s="105"/>
      <c r="N24" s="105"/>
      <c r="O24" s="105"/>
      <c r="P24" s="105"/>
      <c r="Q24" s="3"/>
      <c r="R24" s="3"/>
      <c r="S24" s="3"/>
    </row>
    <row r="25" spans="1:19" ht="13.5" customHeight="1" x14ac:dyDescent="0.2">
      <c r="A25" s="28">
        <v>6650</v>
      </c>
      <c r="B25" s="28" t="s">
        <v>15</v>
      </c>
      <c r="C25" s="29">
        <f>'(skema1-7_2010 - 10pl)'!C25*'Skema1-7_2010'!$H$1</f>
        <v>2051774.9280000001</v>
      </c>
      <c r="D25" s="29">
        <f>'(skema1-7_2010 - 10pl)'!D25*'Skema1-7_2010'!$H$1</f>
        <v>40730.256000000001</v>
      </c>
      <c r="E25" s="29">
        <f>'(skema1-7_2010 - 10pl)'!E25*'Skema1-7_2010'!$H$1</f>
        <v>62470.8</v>
      </c>
      <c r="F25" s="29">
        <f>'(skema1-7_2010 - 10pl)'!F25*'Skema1-7_2010'!$H$1</f>
        <v>0</v>
      </c>
      <c r="G25" s="29">
        <f>'(skema1-7_2010 - 10pl)'!G25*'Skema1-7_2010'!$H$1</f>
        <v>3537.0720000000001</v>
      </c>
      <c r="H25" s="29">
        <f>'(skema1-7_2010 - 10pl)'!H25*'Skema1-7_2010'!$H$1</f>
        <v>143333.568</v>
      </c>
      <c r="I25" s="29">
        <f>'(skema1-7_2010 - 10pl)'!I25*'Skema1-7_2010'!$H$1</f>
        <v>-512.06399999999996</v>
      </c>
      <c r="J25" s="53">
        <f>'(skema1-7_2010 - 10pl)'!J25*'Skema1-7_2010'!$H$1</f>
        <v>2008617.4080000001</v>
      </c>
      <c r="M25" s="105"/>
      <c r="N25" s="105"/>
      <c r="O25" s="105"/>
      <c r="P25" s="105"/>
      <c r="Q25" s="3"/>
      <c r="R25" s="3"/>
      <c r="S25" s="3"/>
    </row>
    <row r="26" spans="1:19" ht="13.5" customHeight="1" x14ac:dyDescent="0.2">
      <c r="A26" s="28">
        <v>6620</v>
      </c>
      <c r="B26" s="28" t="s">
        <v>76</v>
      </c>
      <c r="C26" s="29">
        <f>'(skema1-7_2010 - 10pl)'!C26*'Skema1-7_2010'!$H$1</f>
        <v>5902855.0559999999</v>
      </c>
      <c r="D26" s="29">
        <f>'(skema1-7_2010 - 10pl)'!D26*'Skema1-7_2010'!$H$1</f>
        <v>208562.25599999999</v>
      </c>
      <c r="E26" s="29">
        <f>'(skema1-7_2010 - 10pl)'!E26*'Skema1-7_2010'!$H$1</f>
        <v>182545.77600000001</v>
      </c>
      <c r="F26" s="29">
        <f>'(skema1-7_2010 - 10pl)'!F26*'Skema1-7_2010'!$H$1</f>
        <v>0</v>
      </c>
      <c r="G26" s="29">
        <f>'(skema1-7_2010 - 10pl)'!G26*'Skema1-7_2010'!$H$1</f>
        <v>12209.904</v>
      </c>
      <c r="H26" s="29">
        <f>'(skema1-7_2010 - 10pl)'!H26*'Skema1-7_2010'!$H$1</f>
        <v>204197.61600000001</v>
      </c>
      <c r="I26" s="29">
        <f>'(skema1-7_2010 - 10pl)'!I26*'Skema1-7_2010'!$H$1</f>
        <v>25297.776000000002</v>
      </c>
      <c r="J26" s="53">
        <f>'(skema1-7_2010 - 10pl)'!J26*'Skema1-7_2010'!$H$1</f>
        <v>6052257.7920000004</v>
      </c>
      <c r="M26" s="105"/>
      <c r="N26" s="105"/>
      <c r="O26" s="105"/>
      <c r="P26" s="105"/>
      <c r="Q26" s="3"/>
      <c r="R26" s="3"/>
      <c r="S26" s="3"/>
    </row>
    <row r="27" spans="1:19" ht="13.5" customHeight="1" x14ac:dyDescent="0.2">
      <c r="A27" s="28">
        <v>7005</v>
      </c>
      <c r="B27" s="28" t="s">
        <v>16</v>
      </c>
      <c r="C27" s="29">
        <f>'(skema1-7_2010 - 10pl)'!C27*'Skema1-7_2010'!$H$1</f>
        <v>1041043.248</v>
      </c>
      <c r="D27" s="29">
        <f>'(skema1-7_2010 - 10pl)'!D27*'Skema1-7_2010'!$H$1</f>
        <v>28376.207999999999</v>
      </c>
      <c r="E27" s="29">
        <f>'(skema1-7_2010 - 10pl)'!E27*'Skema1-7_2010'!$H$1</f>
        <v>31731.84</v>
      </c>
      <c r="F27" s="29">
        <f>'(skema1-7_2010 - 10pl)'!F27*'Skema1-7_2010'!$H$1</f>
        <v>5478.4800000000005</v>
      </c>
      <c r="G27" s="29">
        <f>'(skema1-7_2010 - 10pl)'!G27*'Skema1-7_2010'!$H$1</f>
        <v>1719.6479999999999</v>
      </c>
      <c r="H27" s="29">
        <f>'(skema1-7_2010 - 10pl)'!H27*'Skema1-7_2010'!$H$1</f>
        <v>47645.135999999999</v>
      </c>
      <c r="I27" s="29">
        <f>'(skema1-7_2010 - 10pl)'!I27*'Skema1-7_2010'!$H$1</f>
        <v>-15800.4</v>
      </c>
      <c r="J27" s="53">
        <f>'(skema1-7_2010 - 10pl)'!J27*'Skema1-7_2010'!$H$1</f>
        <v>1062108.432</v>
      </c>
      <c r="M27" s="105"/>
      <c r="N27" s="105"/>
      <c r="O27" s="105"/>
      <c r="P27" s="105"/>
      <c r="Q27" s="3"/>
      <c r="R27" s="3"/>
      <c r="S27" s="3"/>
    </row>
    <row r="28" spans="1:19" ht="13.5" customHeight="1" x14ac:dyDescent="0.2">
      <c r="A28" s="28">
        <v>7601</v>
      </c>
      <c r="B28" s="28" t="s">
        <v>83</v>
      </c>
      <c r="C28" s="29">
        <f>'(skema1-7_2010 - 10pl)'!C28*'Skema1-7_2010'!$H$1</f>
        <v>2326001.3280000002</v>
      </c>
      <c r="D28" s="29">
        <f>'(skema1-7_2010 - 10pl)'!D28*'Skema1-7_2010'!$H$1</f>
        <v>48140.063999999998</v>
      </c>
      <c r="E28" s="29">
        <f>'(skema1-7_2010 - 10pl)'!E28*'Skema1-7_2010'!$H$1</f>
        <v>70285.823999999993</v>
      </c>
      <c r="F28" s="29">
        <f>'(skema1-7_2010 - 10pl)'!F28*'Skema1-7_2010'!$H$1</f>
        <v>0</v>
      </c>
      <c r="G28" s="29">
        <f>'(skema1-7_2010 - 10pl)'!G28*'Skema1-7_2010'!$H$1</f>
        <v>2297.232</v>
      </c>
      <c r="H28" s="29">
        <f>'(skema1-7_2010 - 10pl)'!H28*'Skema1-7_2010'!$H$1</f>
        <v>109209.74400000001</v>
      </c>
      <c r="I28" s="29">
        <f>'(skema1-7_2010 - 10pl)'!I28*'Skema1-7_2010'!$H$1</f>
        <v>2076.48</v>
      </c>
      <c r="J28" s="53">
        <f>'(skema1-7_2010 - 10pl)'!J28*'Skema1-7_2010'!$H$1</f>
        <v>2330843.7600000002</v>
      </c>
      <c r="M28" s="105"/>
      <c r="N28" s="105"/>
      <c r="O28" s="105"/>
      <c r="P28" s="105"/>
      <c r="Q28" s="60"/>
      <c r="R28" s="3"/>
      <c r="S28" s="3"/>
    </row>
    <row r="29" spans="1:19" ht="13.5" customHeight="1" x14ac:dyDescent="0.2">
      <c r="A29" s="28">
        <v>7603</v>
      </c>
      <c r="B29" s="28" t="s">
        <v>17</v>
      </c>
      <c r="C29" s="29">
        <f>'(skema1-7_2010 - 10pl)'!C29*'Skema1-7_2010'!$H$1</f>
        <v>441794.304</v>
      </c>
      <c r="D29" s="29">
        <f>'(skema1-7_2010 - 10pl)'!D29*'Skema1-7_2010'!$H$1</f>
        <v>24139.583999999999</v>
      </c>
      <c r="E29" s="29">
        <f>'(skema1-7_2010 - 10pl)'!E29*'Skema1-7_2010'!$H$1</f>
        <v>14388.192000000001</v>
      </c>
      <c r="F29" s="29">
        <f>'(skema1-7_2010 - 10pl)'!F29*'Skema1-7_2010'!$H$1</f>
        <v>0</v>
      </c>
      <c r="G29" s="29">
        <f>'(skema1-7_2010 - 10pl)'!G29*'Skema1-7_2010'!$H$1</f>
        <v>2427.2640000000001</v>
      </c>
      <c r="H29" s="29">
        <f>'(skema1-7_2010 - 10pl)'!H29*'Skema1-7_2010'!$H$1</f>
        <v>18289.152000000002</v>
      </c>
      <c r="I29" s="29">
        <f>'(skema1-7_2010 - 10pl)'!I29*'Skema1-7_2010'!$H$1</f>
        <v>-1306.3679999999999</v>
      </c>
      <c r="J29" s="53">
        <f>'(skema1-7_2010 - 10pl)'!J29*'Skema1-7_2010'!$H$1</f>
        <v>382413.424176</v>
      </c>
      <c r="M29" s="105"/>
      <c r="N29" s="105"/>
      <c r="O29" s="105"/>
      <c r="P29" s="105"/>
      <c r="Q29" s="61"/>
      <c r="R29" s="3"/>
      <c r="S29" s="3"/>
    </row>
    <row r="30" spans="1:19" ht="13.5" customHeight="1" x14ac:dyDescent="0.2">
      <c r="A30" s="28">
        <v>8001</v>
      </c>
      <c r="B30" s="28" t="s">
        <v>50</v>
      </c>
      <c r="C30" s="30">
        <f>'(skema1-7_2010 - 10pl)'!C30*'Skema1-7_2010'!$H$1</f>
        <v>3695345.1359999999</v>
      </c>
      <c r="D30" s="30">
        <f>'(skema1-7_2010 - 10pl)'!D30*'Skema1-7_2010'!$H$1</f>
        <v>171582.76800000001</v>
      </c>
      <c r="E30" s="30">
        <f>'(skema1-7_2010 - 10pl)'!E30*'Skema1-7_2010'!$H$1</f>
        <v>109887.12</v>
      </c>
      <c r="F30" s="30">
        <f>'(skema1-7_2010 - 10pl)'!F30*'Skema1-7_2010'!$H$1</f>
        <v>0</v>
      </c>
      <c r="G30" s="30">
        <f>'(skema1-7_2010 - 10pl)'!G30*'Skema1-7_2010'!$H$1</f>
        <v>31881.024000000001</v>
      </c>
      <c r="H30" s="30">
        <f>'(skema1-7_2010 - 10pl)'!H30*'Skema1-7_2010'!$H$1</f>
        <v>167302.79999999999</v>
      </c>
      <c r="I30" s="30">
        <f>'(skema1-7_2010 - 10pl)'!I30*'Skema1-7_2010'!$H$1</f>
        <v>-131812.128</v>
      </c>
      <c r="J30" s="53">
        <f>'(skema1-7_2010 - 10pl)'!J30*'Skema1-7_2010'!$H$1</f>
        <v>3987941.9358240003</v>
      </c>
      <c r="M30" s="105"/>
      <c r="N30" s="105"/>
      <c r="O30" s="105"/>
      <c r="P30" s="105"/>
      <c r="Q30" s="3"/>
      <c r="R30" s="3"/>
      <c r="S30" s="3"/>
    </row>
    <row r="31" spans="1:19" ht="13.5" customHeight="1" x14ac:dyDescent="0.2">
      <c r="A31" s="28">
        <v>8003</v>
      </c>
      <c r="B31" s="28" t="s">
        <v>18</v>
      </c>
      <c r="C31" s="30">
        <f>'(skema1-7_2010 - 10pl)'!C31*'Skema1-7_2010'!$H$1</f>
        <v>946554.33600000001</v>
      </c>
      <c r="D31" s="30">
        <f>'(skema1-7_2010 - 10pl)'!D31*'Skema1-7_2010'!$H$1</f>
        <v>51069.311999999998</v>
      </c>
      <c r="E31" s="30">
        <f>'(skema1-7_2010 - 10pl)'!E31*'Skema1-7_2010'!$H$1</f>
        <v>33300.288</v>
      </c>
      <c r="F31" s="30">
        <f>'(skema1-7_2010 - 10pl)'!F31*'Skema1-7_2010'!$H$1</f>
        <v>0</v>
      </c>
      <c r="G31" s="30">
        <f>'(skema1-7_2010 - 10pl)'!G31*'Skema1-7_2010'!$H$1</f>
        <v>3591.5039999999999</v>
      </c>
      <c r="H31" s="30">
        <f>'(skema1-7_2010 - 10pl)'!H31*'Skema1-7_2010'!$H$1</f>
        <v>43685.712</v>
      </c>
      <c r="I31" s="30">
        <f>'(skema1-7_2010 - 10pl)'!I31*'Skema1-7_2010'!$H$1</f>
        <v>77876.063999999998</v>
      </c>
      <c r="J31" s="53">
        <f>'(skema1-7_2010 - 10pl)'!J31*'Skema1-7_2010'!$H$1</f>
        <v>905770.65599999996</v>
      </c>
      <c r="M31" s="105"/>
      <c r="N31" s="105"/>
      <c r="O31" s="105"/>
      <c r="P31" s="105"/>
      <c r="Q31" s="3"/>
      <c r="R31" s="3"/>
      <c r="S31" s="3"/>
    </row>
    <row r="32" spans="1:19" ht="13.5" customHeight="1" x14ac:dyDescent="0.2">
      <c r="A32" s="28">
        <v>8005</v>
      </c>
      <c r="B32" s="28" t="s">
        <v>19</v>
      </c>
      <c r="C32" s="30">
        <f>'(skema1-7_2010 - 10pl)'!C32*'Skema1-7_2010'!$H$1</f>
        <v>280242.14400000003</v>
      </c>
      <c r="D32" s="30">
        <f>'(skema1-7_2010 - 10pl)'!D32*'Skema1-7_2010'!$H$1</f>
        <v>10841.04</v>
      </c>
      <c r="E32" s="30">
        <f>'(skema1-7_2010 - 10pl)'!E32*'Skema1-7_2010'!$H$1</f>
        <v>13796.496000000001</v>
      </c>
      <c r="F32" s="30">
        <f>'(skema1-7_2010 - 10pl)'!F32*'Skema1-7_2010'!$H$1</f>
        <v>0</v>
      </c>
      <c r="G32" s="30">
        <f>'(skema1-7_2010 - 10pl)'!G32*'Skema1-7_2010'!$H$1</f>
        <v>942.48</v>
      </c>
      <c r="H32" s="30">
        <f>'(skema1-7_2010 - 10pl)'!H32*'Skema1-7_2010'!$H$1</f>
        <v>1775.088</v>
      </c>
      <c r="I32" s="30">
        <f>'(skema1-7_2010 - 10pl)'!I32*'Skema1-7_2010'!$H$1</f>
        <v>55242.432000000001</v>
      </c>
      <c r="J32" s="53">
        <f>'(skema1-7_2010 - 10pl)'!J32*'Skema1-7_2010'!$H$1</f>
        <v>246919.67999999999</v>
      </c>
      <c r="M32" s="105"/>
      <c r="N32" s="105"/>
      <c r="O32" s="105"/>
      <c r="P32" s="105"/>
      <c r="Q32" s="3"/>
      <c r="R32" s="3"/>
      <c r="S32" s="3"/>
    </row>
    <row r="33" spans="1:19" ht="13.5" customHeight="1" x14ac:dyDescent="0.2">
      <c r="A33" s="54"/>
      <c r="B33" s="54" t="s">
        <v>28</v>
      </c>
      <c r="C33" s="32">
        <f t="shared" ref="C33:I33" si="0">+SUM(C5:C32)</f>
        <v>52857229.824000016</v>
      </c>
      <c r="D33" s="32">
        <f t="shared" si="0"/>
        <v>1540987.0559999999</v>
      </c>
      <c r="E33" s="32">
        <f t="shared" si="0"/>
        <v>1420222.608</v>
      </c>
      <c r="F33" s="32">
        <f t="shared" si="0"/>
        <v>27897.407999999999</v>
      </c>
      <c r="G33" s="32">
        <f t="shared" si="0"/>
        <v>161042.11200000002</v>
      </c>
      <c r="H33" s="32">
        <f t="shared" si="0"/>
        <v>-1091307.168000001</v>
      </c>
      <c r="I33" s="32">
        <f t="shared" si="0"/>
        <v>30613.968000000008</v>
      </c>
      <c r="J33" s="32">
        <f t="shared" ref="J33" si="1">SUM(C33:E33)-SUM(F33:I33)</f>
        <v>56690193.16800002</v>
      </c>
      <c r="K33" s="51"/>
      <c r="L33" s="3"/>
      <c r="M33" s="101"/>
      <c r="N33" s="101"/>
      <c r="O33" s="101"/>
      <c r="P33" s="101"/>
      <c r="Q33" s="3"/>
      <c r="R33" s="3"/>
      <c r="S33" s="3"/>
    </row>
    <row r="34" spans="1:19" ht="13.5" customHeight="1" x14ac:dyDescent="0.2">
      <c r="A34" s="33"/>
      <c r="B34" s="18"/>
      <c r="C34" s="34"/>
      <c r="D34" s="34"/>
      <c r="E34" s="34"/>
      <c r="F34" s="34"/>
      <c r="G34" s="34"/>
      <c r="H34" s="34"/>
      <c r="I34" s="34"/>
      <c r="J34" s="34"/>
      <c r="L34" s="3"/>
      <c r="M34" s="101"/>
      <c r="N34" s="101"/>
      <c r="O34" s="101"/>
      <c r="P34" s="101"/>
      <c r="Q34" s="3"/>
      <c r="R34" s="3"/>
      <c r="S34" s="3"/>
    </row>
    <row r="35" spans="1:19" ht="13.5" customHeight="1" x14ac:dyDescent="0.2">
      <c r="A35" s="33"/>
      <c r="B35" s="35" t="s">
        <v>42</v>
      </c>
      <c r="C35" s="36">
        <f t="shared" ref="C35:J35" si="2">SUM(C5:C14)</f>
        <v>16973517.456</v>
      </c>
      <c r="D35" s="36">
        <f t="shared" si="2"/>
        <v>510152.83199999994</v>
      </c>
      <c r="E35" s="36">
        <f t="shared" si="2"/>
        <v>329746.03199999995</v>
      </c>
      <c r="F35" s="36">
        <f t="shared" si="2"/>
        <v>0</v>
      </c>
      <c r="G35" s="36">
        <f t="shared" si="2"/>
        <v>39954.096000000005</v>
      </c>
      <c r="H35" s="36">
        <f t="shared" si="2"/>
        <v>-2508293.0880000005</v>
      </c>
      <c r="I35" s="36">
        <f t="shared" si="2"/>
        <v>19863.648000000005</v>
      </c>
      <c r="J35" s="37">
        <f t="shared" si="2"/>
        <v>20261891.664000001</v>
      </c>
      <c r="L35" s="120"/>
      <c r="M35" s="101"/>
      <c r="N35" s="101"/>
      <c r="O35" s="101"/>
      <c r="P35" s="101"/>
      <c r="Q35" s="3"/>
      <c r="R35" s="3"/>
      <c r="S35" s="3"/>
    </row>
    <row r="36" spans="1:19" ht="13.5" customHeight="1" x14ac:dyDescent="0.2">
      <c r="A36" s="33"/>
      <c r="B36" s="38" t="s">
        <v>43</v>
      </c>
      <c r="C36" s="39">
        <f t="shared" ref="C36:J36" si="3">SUM(C15:C16)</f>
        <v>6552312.4800000004</v>
      </c>
      <c r="D36" s="39">
        <f t="shared" si="3"/>
        <v>191991.74400000001</v>
      </c>
      <c r="E36" s="39">
        <f t="shared" si="3"/>
        <v>280348.99199999997</v>
      </c>
      <c r="F36" s="39">
        <f t="shared" si="3"/>
        <v>13465.871999999999</v>
      </c>
      <c r="G36" s="39">
        <f t="shared" si="3"/>
        <v>32197.536</v>
      </c>
      <c r="H36" s="39">
        <f t="shared" si="3"/>
        <v>261048.81599999999</v>
      </c>
      <c r="I36" s="39">
        <f t="shared" si="3"/>
        <v>313.48799999999756</v>
      </c>
      <c r="J36" s="40">
        <f t="shared" si="3"/>
        <v>6717627.5040000007</v>
      </c>
      <c r="L36" s="120"/>
      <c r="M36" s="105"/>
      <c r="N36" s="105"/>
      <c r="O36" s="105"/>
      <c r="P36" s="105"/>
      <c r="Q36" s="60"/>
      <c r="R36" s="3"/>
      <c r="S36" s="3"/>
    </row>
    <row r="37" spans="1:19" ht="13.5" customHeight="1" x14ac:dyDescent="0.2">
      <c r="A37" s="33"/>
      <c r="B37" s="38" t="s">
        <v>44</v>
      </c>
      <c r="C37" s="39">
        <f t="shared" ref="C37:J37" si="4">SUM(C17:C23)</f>
        <v>11859136.128</v>
      </c>
      <c r="D37" s="39">
        <f t="shared" si="4"/>
        <v>223169.18400000001</v>
      </c>
      <c r="E37" s="39">
        <f t="shared" si="4"/>
        <v>267671.37600000005</v>
      </c>
      <c r="F37" s="39">
        <f t="shared" si="4"/>
        <v>8953.0560000000005</v>
      </c>
      <c r="G37" s="39">
        <f t="shared" si="4"/>
        <v>30168.432000000001</v>
      </c>
      <c r="H37" s="39">
        <f t="shared" si="4"/>
        <v>392189.61600000004</v>
      </c>
      <c r="I37" s="39">
        <f t="shared" si="4"/>
        <v>6566.1119999999992</v>
      </c>
      <c r="J37" s="40">
        <f t="shared" si="4"/>
        <v>11911152.960000001</v>
      </c>
      <c r="L37" s="120"/>
      <c r="M37" s="105"/>
      <c r="N37" s="105"/>
      <c r="O37" s="105"/>
      <c r="P37" s="105"/>
      <c r="Q37" s="60"/>
      <c r="R37" s="3"/>
      <c r="S37" s="3"/>
    </row>
    <row r="38" spans="1:19" ht="13.5" customHeight="1" x14ac:dyDescent="0.2">
      <c r="A38" s="33"/>
      <c r="B38" s="38" t="s">
        <v>45</v>
      </c>
      <c r="C38" s="39">
        <f t="shared" ref="C38:J38" si="5">SUM(C24:C28)</f>
        <v>12108327.84</v>
      </c>
      <c r="D38" s="39">
        <f t="shared" si="5"/>
        <v>358040.592</v>
      </c>
      <c r="E38" s="39">
        <f t="shared" si="5"/>
        <v>371084.11200000008</v>
      </c>
      <c r="F38" s="39">
        <f t="shared" si="5"/>
        <v>5478.4800000000005</v>
      </c>
      <c r="G38" s="39">
        <f t="shared" si="5"/>
        <v>19879.776000000002</v>
      </c>
      <c r="H38" s="39">
        <f t="shared" si="5"/>
        <v>532694.73600000003</v>
      </c>
      <c r="I38" s="39">
        <f t="shared" si="5"/>
        <v>3870.72</v>
      </c>
      <c r="J38" s="40">
        <f t="shared" si="5"/>
        <v>12275528.832</v>
      </c>
      <c r="L38" s="120"/>
      <c r="M38" s="105"/>
      <c r="N38" s="105"/>
      <c r="O38" s="105"/>
      <c r="P38" s="105"/>
      <c r="Q38" s="60"/>
      <c r="R38" s="3"/>
      <c r="S38" s="3"/>
    </row>
    <row r="39" spans="1:19" ht="13.5" customHeight="1" x14ac:dyDescent="0.2">
      <c r="A39" s="41"/>
      <c r="B39" s="42" t="s">
        <v>46</v>
      </c>
      <c r="C39" s="43">
        <f t="shared" ref="C39:J39" si="6">SUM(C29:C32)</f>
        <v>5363935.92</v>
      </c>
      <c r="D39" s="43">
        <f t="shared" si="6"/>
        <v>257632.70400000003</v>
      </c>
      <c r="E39" s="43">
        <f t="shared" si="6"/>
        <v>171372.09599999999</v>
      </c>
      <c r="F39" s="43">
        <f t="shared" si="6"/>
        <v>0</v>
      </c>
      <c r="G39" s="43">
        <f t="shared" si="6"/>
        <v>38842.272000000004</v>
      </c>
      <c r="H39" s="43">
        <f t="shared" si="6"/>
        <v>231052.75199999998</v>
      </c>
      <c r="I39" s="43">
        <f t="shared" si="6"/>
        <v>0</v>
      </c>
      <c r="J39" s="44">
        <f t="shared" si="6"/>
        <v>5523045.6960000005</v>
      </c>
      <c r="L39" s="120"/>
      <c r="M39" s="106"/>
      <c r="N39" s="106"/>
      <c r="O39" s="106"/>
      <c r="P39" s="106"/>
      <c r="Q39" s="60"/>
      <c r="R39" s="3"/>
      <c r="S39" s="3"/>
    </row>
    <row r="40" spans="1:19" ht="13.5" customHeight="1" x14ac:dyDescent="0.2">
      <c r="A40" s="41"/>
      <c r="B40" s="31" t="s">
        <v>28</v>
      </c>
      <c r="C40" s="107">
        <f>+SUM(C35:C39)</f>
        <v>52857229.824000001</v>
      </c>
      <c r="D40" s="108">
        <f t="shared" ref="D40:J40" si="7">+SUM(D35:D39)</f>
        <v>1540987.0559999999</v>
      </c>
      <c r="E40" s="108">
        <f t="shared" si="7"/>
        <v>1420222.608</v>
      </c>
      <c r="F40" s="108">
        <f t="shared" si="7"/>
        <v>27897.407999999999</v>
      </c>
      <c r="G40" s="108">
        <f t="shared" si="7"/>
        <v>161042.11200000002</v>
      </c>
      <c r="H40" s="108">
        <f t="shared" si="7"/>
        <v>-1091307.1680000005</v>
      </c>
      <c r="I40" s="108">
        <f t="shared" si="7"/>
        <v>30613.968000000001</v>
      </c>
      <c r="J40" s="109">
        <f t="shared" si="7"/>
        <v>56689246.656000011</v>
      </c>
      <c r="L40" s="3"/>
      <c r="M40" s="122"/>
      <c r="N40" s="122"/>
      <c r="O40" s="122"/>
      <c r="P40" s="122"/>
      <c r="Q40" s="60"/>
      <c r="R40" s="3"/>
      <c r="S40" s="3"/>
    </row>
    <row r="41" spans="1:19" ht="13.5" customHeight="1" x14ac:dyDescent="0.2">
      <c r="C41" s="62"/>
      <c r="O41" s="3"/>
      <c r="P41" s="3"/>
      <c r="Q41" s="3"/>
      <c r="R41" s="3"/>
      <c r="S41" s="3"/>
    </row>
    <row r="42" spans="1:19" ht="13.5" customHeight="1" x14ac:dyDescent="0.2">
      <c r="D42" s="20"/>
      <c r="E42" s="20"/>
      <c r="O42" s="3"/>
      <c r="P42" s="3"/>
      <c r="Q42" s="3"/>
      <c r="R42" s="3"/>
      <c r="S42" s="3"/>
    </row>
    <row r="43" spans="1:19" ht="13.5" customHeight="1" x14ac:dyDescent="0.2">
      <c r="O43" s="3"/>
      <c r="P43" s="3"/>
      <c r="Q43" s="3"/>
      <c r="R43" s="3"/>
      <c r="S43" s="3"/>
    </row>
    <row r="44" spans="1:19" ht="13.5" customHeight="1" x14ac:dyDescent="0.2">
      <c r="O44" s="3"/>
      <c r="P44" s="3"/>
      <c r="Q44" s="3"/>
      <c r="R44" s="3"/>
      <c r="S44" s="3"/>
    </row>
    <row r="45" spans="1:19" ht="13.5" customHeight="1" x14ac:dyDescent="0.2">
      <c r="O45" s="3"/>
      <c r="P45" s="3"/>
      <c r="Q45" s="3"/>
      <c r="R45" s="3"/>
      <c r="S45" s="3"/>
    </row>
    <row r="46" spans="1:19" ht="13.5" customHeight="1" x14ac:dyDescent="0.2">
      <c r="O46" s="3"/>
      <c r="P46" s="3"/>
      <c r="Q46" s="3"/>
      <c r="R46" s="3"/>
      <c r="S46" s="3"/>
    </row>
    <row r="47" spans="1:19" ht="13.5" customHeight="1" x14ac:dyDescent="0.2">
      <c r="O47" s="3"/>
      <c r="P47" s="3"/>
      <c r="Q47" s="3"/>
      <c r="R47" s="3"/>
      <c r="S47" s="3"/>
    </row>
    <row r="48" spans="1:19" ht="13.5" customHeight="1" x14ac:dyDescent="0.2">
      <c r="O48" s="3"/>
      <c r="P48" s="3"/>
      <c r="Q48" s="3"/>
      <c r="R48" s="3"/>
      <c r="S48" s="3"/>
    </row>
    <row r="49" spans="15:19" x14ac:dyDescent="0.2">
      <c r="O49" s="3"/>
      <c r="P49" s="3"/>
      <c r="Q49" s="3"/>
      <c r="R49" s="3"/>
      <c r="S49" s="3"/>
    </row>
  </sheetData>
  <pageMargins left="0.51181102362204722" right="0.43307086614173229" top="0.51181102362204722" bottom="0.19685039370078741" header="0.23622047244094491" footer="0.23622047244094491"/>
  <pageSetup paperSize="9" scale="84" orientation="landscape" r:id="rId1"/>
  <headerFooter alignWithMargins="0">
    <oddHeader>&amp;CSide 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Normal="100" workbookViewId="0"/>
  </sheetViews>
  <sheetFormatPr defaultRowHeight="12" x14ac:dyDescent="0.2"/>
  <cols>
    <col min="1" max="1" width="8.5703125" style="6" customWidth="1"/>
    <col min="2" max="2" width="39.28515625" style="6" customWidth="1"/>
    <col min="3" max="9" width="10" style="7" customWidth="1"/>
    <col min="10" max="10" width="19.28515625" style="7" customWidth="1"/>
    <col min="11" max="11" width="9.140625" style="6"/>
    <col min="12" max="12" width="8" style="131" customWidth="1"/>
    <col min="13" max="13" width="9.140625" style="131"/>
    <col min="14" max="14" width="8.5703125" style="131" customWidth="1"/>
    <col min="15" max="15" width="9.140625" style="131" customWidth="1"/>
    <col min="16" max="17" width="9.140625" style="131"/>
    <col min="18" max="16384" width="9.140625" style="6"/>
  </cols>
  <sheetData>
    <row r="1" spans="1:19" ht="15.75" x14ac:dyDescent="0.25">
      <c r="A1" s="93"/>
      <c r="F1" s="41"/>
      <c r="N1" s="132"/>
      <c r="O1" s="132"/>
      <c r="P1" s="132"/>
      <c r="Q1" s="132"/>
      <c r="R1" s="3"/>
    </row>
    <row r="2" spans="1:19" ht="13.5" customHeight="1" x14ac:dyDescent="0.2">
      <c r="A2" s="58" t="s">
        <v>73</v>
      </c>
      <c r="E2" s="5"/>
      <c r="F2" s="5"/>
      <c r="G2" s="5"/>
      <c r="H2" s="4"/>
      <c r="I2" s="59"/>
      <c r="J2" s="4"/>
      <c r="N2" s="132"/>
      <c r="O2" s="132"/>
      <c r="P2" s="132"/>
      <c r="Q2" s="132"/>
      <c r="R2" s="3"/>
    </row>
    <row r="3" spans="1:19" ht="13.5" customHeight="1" x14ac:dyDescent="0.2">
      <c r="A3" s="27" t="s">
        <v>56</v>
      </c>
      <c r="E3" s="5"/>
      <c r="F3" s="5"/>
      <c r="G3" s="5"/>
      <c r="H3" s="4"/>
      <c r="I3" s="5"/>
      <c r="J3" s="4"/>
      <c r="N3" s="132"/>
      <c r="O3" s="132"/>
      <c r="P3" s="132"/>
      <c r="Q3" s="132"/>
      <c r="R3" s="3"/>
    </row>
    <row r="4" spans="1:19" ht="54" customHeight="1" x14ac:dyDescent="0.2">
      <c r="A4" s="52" t="s">
        <v>20</v>
      </c>
      <c r="B4" s="52" t="s">
        <v>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27</v>
      </c>
      <c r="J4" s="12" t="s">
        <v>29</v>
      </c>
      <c r="N4" s="132"/>
      <c r="O4" s="132"/>
      <c r="P4" s="132"/>
      <c r="Q4" s="132"/>
      <c r="R4" s="3"/>
    </row>
    <row r="5" spans="1:19" ht="13.5" customHeight="1" x14ac:dyDescent="0.2">
      <c r="A5" s="99">
        <v>1301</v>
      </c>
      <c r="B5" s="99" t="s">
        <v>1</v>
      </c>
      <c r="C5" s="39">
        <v>4113704</v>
      </c>
      <c r="D5" s="39">
        <v>146392</v>
      </c>
      <c r="E5" s="39">
        <v>77745</v>
      </c>
      <c r="F5" s="39">
        <v>0</v>
      </c>
      <c r="G5" s="39">
        <v>28308</v>
      </c>
      <c r="H5" s="39">
        <v>-2151616</v>
      </c>
      <c r="I5" s="39">
        <v>-913</v>
      </c>
      <c r="J5" s="53">
        <f t="shared" ref="J5:J32" si="0">SUM(C5:E5)-SUM(F5:I5)</f>
        <v>6462062</v>
      </c>
      <c r="R5" s="131"/>
      <c r="S5" s="131"/>
    </row>
    <row r="6" spans="1:19" ht="13.5" customHeight="1" x14ac:dyDescent="0.2">
      <c r="A6" s="28">
        <v>1309</v>
      </c>
      <c r="B6" s="28" t="s">
        <v>2</v>
      </c>
      <c r="C6" s="39">
        <v>1615291</v>
      </c>
      <c r="D6" s="39">
        <v>46383</v>
      </c>
      <c r="E6" s="39">
        <v>30528</v>
      </c>
      <c r="F6" s="39">
        <v>0</v>
      </c>
      <c r="G6" s="39">
        <v>2692</v>
      </c>
      <c r="H6" s="39">
        <v>-40894</v>
      </c>
      <c r="I6" s="39">
        <v>57750</v>
      </c>
      <c r="J6" s="53">
        <f t="shared" si="0"/>
        <v>1672654</v>
      </c>
      <c r="R6" s="131"/>
      <c r="S6" s="131"/>
    </row>
    <row r="7" spans="1:19" ht="13.5" customHeight="1" x14ac:dyDescent="0.2">
      <c r="A7" s="28">
        <v>1330</v>
      </c>
      <c r="B7" s="28" t="s">
        <v>3</v>
      </c>
      <c r="C7" s="39">
        <v>1893141</v>
      </c>
      <c r="D7" s="39">
        <v>55915</v>
      </c>
      <c r="E7" s="39">
        <v>35779</v>
      </c>
      <c r="F7" s="39">
        <v>0</v>
      </c>
      <c r="G7" s="39">
        <v>4552</v>
      </c>
      <c r="H7" s="39">
        <v>-123123</v>
      </c>
      <c r="I7" s="39">
        <v>-5588</v>
      </c>
      <c r="J7" s="53">
        <f t="shared" si="0"/>
        <v>2108994</v>
      </c>
      <c r="R7" s="131"/>
      <c r="S7" s="131"/>
    </row>
    <row r="8" spans="1:19" ht="13.5" customHeight="1" x14ac:dyDescent="0.2">
      <c r="A8" s="28">
        <v>1351</v>
      </c>
      <c r="B8" s="28" t="s">
        <v>4</v>
      </c>
      <c r="C8" s="39">
        <v>337782</v>
      </c>
      <c r="D8" s="39">
        <v>9308</v>
      </c>
      <c r="E8" s="39">
        <v>6384</v>
      </c>
      <c r="F8" s="39">
        <v>0</v>
      </c>
      <c r="G8" s="39">
        <v>0</v>
      </c>
      <c r="H8" s="39">
        <v>393</v>
      </c>
      <c r="I8" s="39">
        <v>-17602</v>
      </c>
      <c r="J8" s="53">
        <f t="shared" si="0"/>
        <v>370683</v>
      </c>
      <c r="R8" s="131"/>
      <c r="S8" s="131"/>
    </row>
    <row r="9" spans="1:19" ht="13.5" customHeight="1" x14ac:dyDescent="0.2">
      <c r="A9" s="28">
        <v>1401</v>
      </c>
      <c r="B9" s="28" t="s">
        <v>5</v>
      </c>
      <c r="C9" s="39">
        <v>599589</v>
      </c>
      <c r="D9" s="39">
        <v>18168</v>
      </c>
      <c r="E9" s="39">
        <v>11332</v>
      </c>
      <c r="F9" s="39">
        <v>0</v>
      </c>
      <c r="G9" s="39">
        <v>0</v>
      </c>
      <c r="H9" s="39">
        <v>-41993</v>
      </c>
      <c r="I9" s="39">
        <v>-41234</v>
      </c>
      <c r="J9" s="53">
        <f t="shared" si="0"/>
        <v>712316</v>
      </c>
      <c r="R9" s="131"/>
      <c r="S9" s="131"/>
    </row>
    <row r="10" spans="1:19" ht="13.5" customHeight="1" x14ac:dyDescent="0.2">
      <c r="A10" s="28">
        <v>1501</v>
      </c>
      <c r="B10" s="28" t="s">
        <v>6</v>
      </c>
      <c r="C10" s="39">
        <v>1138215</v>
      </c>
      <c r="D10" s="39">
        <v>33487</v>
      </c>
      <c r="E10" s="39">
        <v>21511</v>
      </c>
      <c r="F10" s="39">
        <v>0</v>
      </c>
      <c r="G10" s="39">
        <v>0</v>
      </c>
      <c r="H10" s="39">
        <v>-40809</v>
      </c>
      <c r="I10" s="39">
        <v>-23219</v>
      </c>
      <c r="J10" s="53">
        <f t="shared" si="0"/>
        <v>1257241</v>
      </c>
      <c r="R10" s="131"/>
      <c r="S10" s="131"/>
    </row>
    <row r="11" spans="1:19" ht="13.5" customHeight="1" x14ac:dyDescent="0.2">
      <c r="A11" s="28">
        <v>1502</v>
      </c>
      <c r="B11" s="28" t="s">
        <v>7</v>
      </c>
      <c r="C11" s="39">
        <v>1379978</v>
      </c>
      <c r="D11" s="39">
        <v>43632</v>
      </c>
      <c r="E11" s="39">
        <v>26080</v>
      </c>
      <c r="F11" s="39">
        <v>0</v>
      </c>
      <c r="G11" s="39">
        <v>0</v>
      </c>
      <c r="H11" s="39">
        <v>-94268</v>
      </c>
      <c r="I11" s="39">
        <v>20366</v>
      </c>
      <c r="J11" s="53">
        <f t="shared" si="0"/>
        <v>1523592</v>
      </c>
      <c r="R11" s="131"/>
      <c r="S11" s="131"/>
    </row>
    <row r="12" spans="1:19" ht="13.5" customHeight="1" x14ac:dyDescent="0.2">
      <c r="A12" s="28">
        <v>1516</v>
      </c>
      <c r="B12" s="28" t="s">
        <v>8</v>
      </c>
      <c r="C12" s="39">
        <v>2778038</v>
      </c>
      <c r="D12" s="39">
        <v>86318</v>
      </c>
      <c r="E12" s="39">
        <v>52502</v>
      </c>
      <c r="F12" s="39">
        <v>0</v>
      </c>
      <c r="G12" s="39">
        <v>11414</v>
      </c>
      <c r="H12" s="39">
        <v>-99117</v>
      </c>
      <c r="I12" s="39">
        <v>20660</v>
      </c>
      <c r="J12" s="53">
        <f t="shared" si="0"/>
        <v>2983901</v>
      </c>
      <c r="R12" s="131"/>
      <c r="S12" s="131"/>
    </row>
    <row r="13" spans="1:19" ht="13.5" customHeight="1" x14ac:dyDescent="0.2">
      <c r="A13" s="28">
        <v>2000</v>
      </c>
      <c r="B13" s="28" t="s">
        <v>9</v>
      </c>
      <c r="C13" s="39">
        <v>2288925</v>
      </c>
      <c r="D13" s="39">
        <v>66291</v>
      </c>
      <c r="E13" s="39">
        <v>43259</v>
      </c>
      <c r="F13" s="39">
        <v>0</v>
      </c>
      <c r="G13" s="39">
        <v>938</v>
      </c>
      <c r="H13" s="39">
        <v>112573</v>
      </c>
      <c r="I13" s="39">
        <v>5754</v>
      </c>
      <c r="J13" s="53">
        <f t="shared" si="0"/>
        <v>2279210</v>
      </c>
      <c r="R13" s="131"/>
      <c r="S13" s="131"/>
    </row>
    <row r="14" spans="1:19" ht="13.5" customHeight="1" x14ac:dyDescent="0.2">
      <c r="A14" s="28">
        <v>4001</v>
      </c>
      <c r="B14" s="28" t="s">
        <v>11</v>
      </c>
      <c r="C14" s="39">
        <v>382648</v>
      </c>
      <c r="D14" s="39">
        <v>11116</v>
      </c>
      <c r="E14" s="39">
        <v>7232</v>
      </c>
      <c r="F14" s="39">
        <v>0</v>
      </c>
      <c r="G14" s="39">
        <v>0</v>
      </c>
      <c r="H14" s="39">
        <v>18585</v>
      </c>
      <c r="I14" s="39">
        <v>-431</v>
      </c>
      <c r="J14" s="53">
        <f t="shared" si="0"/>
        <v>382842</v>
      </c>
      <c r="R14" s="131"/>
      <c r="S14" s="131"/>
    </row>
    <row r="15" spans="1:19" ht="13.5" customHeight="1" x14ac:dyDescent="0.2">
      <c r="A15" s="28">
        <v>2500</v>
      </c>
      <c r="B15" s="28" t="s">
        <v>10</v>
      </c>
      <c r="C15" s="39">
        <v>3131453</v>
      </c>
      <c r="D15" s="39">
        <v>95933</v>
      </c>
      <c r="E15" s="39">
        <v>130889</v>
      </c>
      <c r="F15" s="39">
        <v>10025</v>
      </c>
      <c r="G15" s="39">
        <v>10402</v>
      </c>
      <c r="H15" s="39">
        <v>140886</v>
      </c>
      <c r="I15" s="39">
        <v>42788</v>
      </c>
      <c r="J15" s="53">
        <f t="shared" si="0"/>
        <v>3154174</v>
      </c>
      <c r="R15" s="131"/>
      <c r="S15" s="131"/>
    </row>
    <row r="16" spans="1:19" ht="13.5" customHeight="1" x14ac:dyDescent="0.2">
      <c r="A16" s="28">
        <v>2501</v>
      </c>
      <c r="B16" s="28" t="s">
        <v>51</v>
      </c>
      <c r="C16" s="39">
        <v>3310817</v>
      </c>
      <c r="D16" s="39">
        <v>98803</v>
      </c>
      <c r="E16" s="39">
        <v>135498</v>
      </c>
      <c r="F16" s="39">
        <v>4149</v>
      </c>
      <c r="G16" s="39">
        <v>17666</v>
      </c>
      <c r="H16" s="39">
        <v>129546</v>
      </c>
      <c r="I16" s="39">
        <v>-42269</v>
      </c>
      <c r="J16" s="53">
        <f t="shared" si="0"/>
        <v>3436026</v>
      </c>
      <c r="R16" s="131"/>
      <c r="S16" s="131"/>
    </row>
    <row r="17" spans="1:19" ht="13.5" customHeight="1" x14ac:dyDescent="0.2">
      <c r="A17" s="28">
        <v>4202</v>
      </c>
      <c r="B17" s="28" t="s">
        <v>12</v>
      </c>
      <c r="C17" s="39">
        <v>4618454</v>
      </c>
      <c r="D17" s="39">
        <v>95167</v>
      </c>
      <c r="E17" s="39">
        <v>97144</v>
      </c>
      <c r="F17" s="39">
        <v>4381</v>
      </c>
      <c r="G17" s="39">
        <v>4732</v>
      </c>
      <c r="H17" s="39">
        <v>178498</v>
      </c>
      <c r="I17" s="39">
        <v>57488</v>
      </c>
      <c r="J17" s="53">
        <f t="shared" si="0"/>
        <v>4565666</v>
      </c>
      <c r="R17" s="131"/>
      <c r="S17" s="131"/>
    </row>
    <row r="18" spans="1:19" ht="13.5" customHeight="1" x14ac:dyDescent="0.2">
      <c r="A18" s="28">
        <v>4212</v>
      </c>
      <c r="B18" s="28" t="s">
        <v>48</v>
      </c>
      <c r="C18" s="39">
        <v>1034988</v>
      </c>
      <c r="D18" s="39">
        <v>20505</v>
      </c>
      <c r="E18" s="39">
        <v>20931</v>
      </c>
      <c r="F18" s="39">
        <v>797</v>
      </c>
      <c r="G18" s="39">
        <v>-827</v>
      </c>
      <c r="H18" s="39">
        <v>62957</v>
      </c>
      <c r="I18" s="39">
        <v>-59436</v>
      </c>
      <c r="J18" s="53">
        <f t="shared" si="0"/>
        <v>1072933</v>
      </c>
      <c r="R18" s="131"/>
      <c r="S18" s="131"/>
    </row>
    <row r="19" spans="1:19" ht="13.5" customHeight="1" x14ac:dyDescent="0.2">
      <c r="A19" s="28">
        <v>5000</v>
      </c>
      <c r="B19" s="28" t="s">
        <v>52</v>
      </c>
      <c r="C19" s="39">
        <v>1732134</v>
      </c>
      <c r="D19" s="39">
        <v>34513</v>
      </c>
      <c r="E19" s="39">
        <v>35228</v>
      </c>
      <c r="F19" s="39">
        <v>2221</v>
      </c>
      <c r="G19" s="39">
        <v>850</v>
      </c>
      <c r="H19" s="39">
        <v>67722</v>
      </c>
      <c r="I19" s="39">
        <v>1737</v>
      </c>
      <c r="J19" s="53">
        <f t="shared" si="0"/>
        <v>1729345</v>
      </c>
      <c r="R19" s="131"/>
      <c r="S19" s="131"/>
    </row>
    <row r="20" spans="1:19" ht="13.5" customHeight="1" x14ac:dyDescent="0.2">
      <c r="A20" s="28">
        <v>5501</v>
      </c>
      <c r="B20" s="28" t="s">
        <v>13</v>
      </c>
      <c r="C20" s="39">
        <v>1667694</v>
      </c>
      <c r="D20" s="39">
        <v>33410</v>
      </c>
      <c r="E20" s="39">
        <v>34106</v>
      </c>
      <c r="F20" s="39">
        <v>0</v>
      </c>
      <c r="G20" s="39">
        <v>1357</v>
      </c>
      <c r="H20" s="39">
        <v>64510</v>
      </c>
      <c r="I20" s="39">
        <v>2198</v>
      </c>
      <c r="J20" s="53">
        <f t="shared" si="0"/>
        <v>1667145</v>
      </c>
      <c r="R20" s="131"/>
      <c r="S20" s="131"/>
    </row>
    <row r="21" spans="1:19" ht="13.5" customHeight="1" x14ac:dyDescent="0.2">
      <c r="A21" s="28">
        <v>6007</v>
      </c>
      <c r="B21" s="28" t="s">
        <v>14</v>
      </c>
      <c r="C21" s="39">
        <v>1356197</v>
      </c>
      <c r="D21" s="39">
        <v>32599</v>
      </c>
      <c r="E21" s="39">
        <v>33275</v>
      </c>
      <c r="F21" s="39">
        <v>0</v>
      </c>
      <c r="G21" s="39">
        <v>1277</v>
      </c>
      <c r="H21" s="39">
        <v>36711</v>
      </c>
      <c r="I21" s="39">
        <v>-16643</v>
      </c>
      <c r="J21" s="53">
        <f t="shared" si="0"/>
        <v>1400726</v>
      </c>
      <c r="R21" s="131"/>
      <c r="S21" s="131"/>
    </row>
    <row r="22" spans="1:19" ht="13.5" customHeight="1" x14ac:dyDescent="0.2">
      <c r="A22" s="28">
        <v>6008</v>
      </c>
      <c r="B22" s="28" t="s">
        <v>54</v>
      </c>
      <c r="C22" s="39">
        <v>1553951</v>
      </c>
      <c r="D22" s="39">
        <v>27313</v>
      </c>
      <c r="E22" s="39">
        <v>27881</v>
      </c>
      <c r="F22" s="39">
        <v>0</v>
      </c>
      <c r="G22" s="39">
        <v>5123</v>
      </c>
      <c r="H22" s="39">
        <v>65862</v>
      </c>
      <c r="I22" s="39">
        <v>16694</v>
      </c>
      <c r="J22" s="53">
        <f t="shared" si="0"/>
        <v>1521466</v>
      </c>
      <c r="R22" s="131"/>
      <c r="S22" s="131"/>
    </row>
    <row r="23" spans="1:19" ht="13.5" customHeight="1" x14ac:dyDescent="0.2">
      <c r="A23" s="28">
        <v>6013</v>
      </c>
      <c r="B23" s="28" t="s">
        <v>67</v>
      </c>
      <c r="C23" s="39">
        <v>88612</v>
      </c>
      <c r="D23" s="39">
        <v>1735</v>
      </c>
      <c r="E23" s="39">
        <v>1772</v>
      </c>
      <c r="F23" s="39">
        <v>0</v>
      </c>
      <c r="G23" s="39">
        <v>0</v>
      </c>
      <c r="H23" s="39">
        <v>0</v>
      </c>
      <c r="I23" s="39">
        <v>-1</v>
      </c>
      <c r="J23" s="53">
        <f t="shared" si="0"/>
        <v>92120</v>
      </c>
      <c r="R23" s="131"/>
      <c r="S23" s="131"/>
    </row>
    <row r="24" spans="1:19" ht="13.5" customHeight="1" x14ac:dyDescent="0.2">
      <c r="A24" s="28">
        <v>6006</v>
      </c>
      <c r="B24" s="28" t="s">
        <v>49</v>
      </c>
      <c r="C24" s="39">
        <v>815262</v>
      </c>
      <c r="D24" s="39">
        <v>33723</v>
      </c>
      <c r="E24" s="39">
        <v>20370</v>
      </c>
      <c r="F24" s="39">
        <v>0</v>
      </c>
      <c r="G24" s="39">
        <v>374</v>
      </c>
      <c r="H24" s="39">
        <v>31441</v>
      </c>
      <c r="I24" s="39">
        <v>-10542</v>
      </c>
      <c r="J24" s="53">
        <f t="shared" si="0"/>
        <v>848082</v>
      </c>
      <c r="R24" s="131"/>
      <c r="S24" s="131"/>
    </row>
    <row r="25" spans="1:19" ht="13.5" customHeight="1" x14ac:dyDescent="0.2">
      <c r="A25" s="28">
        <v>6650</v>
      </c>
      <c r="B25" s="28" t="s">
        <v>15</v>
      </c>
      <c r="C25" s="39">
        <v>1986096</v>
      </c>
      <c r="D25" s="39">
        <v>54553</v>
      </c>
      <c r="E25" s="39">
        <v>49100</v>
      </c>
      <c r="F25" s="39">
        <v>0</v>
      </c>
      <c r="G25" s="39">
        <v>3354</v>
      </c>
      <c r="H25" s="39">
        <v>134412</v>
      </c>
      <c r="I25" s="39">
        <v>2136</v>
      </c>
      <c r="J25" s="53">
        <f t="shared" si="0"/>
        <v>1949847</v>
      </c>
      <c r="R25" s="131"/>
      <c r="S25" s="131"/>
    </row>
    <row r="26" spans="1:19" ht="13.5" customHeight="1" x14ac:dyDescent="0.2">
      <c r="A26" s="28">
        <v>6620</v>
      </c>
      <c r="B26" s="28" t="s">
        <v>76</v>
      </c>
      <c r="C26" s="39">
        <v>5928874</v>
      </c>
      <c r="D26" s="39">
        <v>293377</v>
      </c>
      <c r="E26" s="39">
        <v>149047</v>
      </c>
      <c r="F26" s="39">
        <v>0</v>
      </c>
      <c r="G26" s="39">
        <v>10698</v>
      </c>
      <c r="H26" s="39">
        <v>139828</v>
      </c>
      <c r="I26" s="39">
        <v>26969</v>
      </c>
      <c r="J26" s="53">
        <f t="shared" si="0"/>
        <v>6193803</v>
      </c>
      <c r="R26" s="131"/>
      <c r="S26" s="131"/>
    </row>
    <row r="27" spans="1:19" ht="13.5" customHeight="1" x14ac:dyDescent="0.2">
      <c r="A27" s="28">
        <v>7005</v>
      </c>
      <c r="B27" s="28" t="s">
        <v>16</v>
      </c>
      <c r="C27" s="39">
        <v>991251</v>
      </c>
      <c r="D27" s="39">
        <v>34382</v>
      </c>
      <c r="E27" s="39">
        <v>24562</v>
      </c>
      <c r="F27" s="39">
        <v>5148</v>
      </c>
      <c r="G27" s="39">
        <v>1607</v>
      </c>
      <c r="H27" s="39">
        <v>38397</v>
      </c>
      <c r="I27" s="39">
        <v>-17131</v>
      </c>
      <c r="J27" s="53">
        <f t="shared" si="0"/>
        <v>1022174</v>
      </c>
      <c r="R27" s="131"/>
      <c r="S27" s="131"/>
    </row>
    <row r="28" spans="1:19" ht="13.5" customHeight="1" x14ac:dyDescent="0.2">
      <c r="A28" s="28">
        <v>7601</v>
      </c>
      <c r="B28" s="28" t="s">
        <v>83</v>
      </c>
      <c r="C28" s="39">
        <v>2143071</v>
      </c>
      <c r="D28" s="39">
        <v>60614</v>
      </c>
      <c r="E28" s="39">
        <v>52679</v>
      </c>
      <c r="F28" s="39">
        <v>1</v>
      </c>
      <c r="G28" s="39">
        <v>1466</v>
      </c>
      <c r="H28" s="39">
        <v>99586</v>
      </c>
      <c r="I28" s="39">
        <v>26666</v>
      </c>
      <c r="J28" s="53">
        <f t="shared" si="0"/>
        <v>2128645</v>
      </c>
      <c r="R28" s="131"/>
      <c r="S28" s="131"/>
    </row>
    <row r="29" spans="1:19" ht="13.5" customHeight="1" x14ac:dyDescent="0.2">
      <c r="A29" s="28">
        <v>7603</v>
      </c>
      <c r="B29" s="28" t="s">
        <v>17</v>
      </c>
      <c r="C29" s="39">
        <v>401365</v>
      </c>
      <c r="D29" s="39">
        <f>14238+3000</f>
        <v>17238</v>
      </c>
      <c r="E29" s="39">
        <v>15583</v>
      </c>
      <c r="F29" s="39">
        <v>0</v>
      </c>
      <c r="G29" s="136">
        <v>2679</v>
      </c>
      <c r="H29" s="137">
        <v>20631</v>
      </c>
      <c r="I29" s="136">
        <v>21909</v>
      </c>
      <c r="J29" s="53">
        <f t="shared" si="0"/>
        <v>388967</v>
      </c>
      <c r="R29" s="131"/>
      <c r="S29" s="131"/>
    </row>
    <row r="30" spans="1:19" ht="13.5" customHeight="1" x14ac:dyDescent="0.2">
      <c r="A30" s="28">
        <v>8001</v>
      </c>
      <c r="B30" s="28" t="s">
        <v>50</v>
      </c>
      <c r="C30" s="39">
        <v>3768069</v>
      </c>
      <c r="D30" s="39">
        <f>123922-9800</f>
        <v>114122</v>
      </c>
      <c r="E30" s="39">
        <v>110847</v>
      </c>
      <c r="F30" s="39">
        <v>1693</v>
      </c>
      <c r="G30" s="136">
        <f>60232/2</f>
        <v>30116</v>
      </c>
      <c r="H30" s="137">
        <v>189139</v>
      </c>
      <c r="I30" s="136">
        <v>-75825</v>
      </c>
      <c r="J30" s="53">
        <f t="shared" si="0"/>
        <v>3847915</v>
      </c>
      <c r="R30" s="131"/>
      <c r="S30" s="131"/>
    </row>
    <row r="31" spans="1:19" ht="13.5" customHeight="1" x14ac:dyDescent="0.2">
      <c r="A31" s="28">
        <v>8003</v>
      </c>
      <c r="B31" s="28" t="s">
        <v>18</v>
      </c>
      <c r="C31" s="39">
        <v>942927</v>
      </c>
      <c r="D31" s="39">
        <f>33024+800</f>
        <v>33824</v>
      </c>
      <c r="E31" s="39">
        <v>35899</v>
      </c>
      <c r="F31" s="39">
        <v>1339</v>
      </c>
      <c r="G31" s="137">
        <v>2559</v>
      </c>
      <c r="H31" s="137">
        <v>66603</v>
      </c>
      <c r="I31" s="136">
        <v>64010</v>
      </c>
      <c r="J31" s="53">
        <f t="shared" si="0"/>
        <v>878139</v>
      </c>
      <c r="R31" s="131"/>
      <c r="S31" s="131"/>
    </row>
    <row r="32" spans="1:19" ht="13.5" customHeight="1" x14ac:dyDescent="0.2">
      <c r="A32" s="28">
        <v>8005</v>
      </c>
      <c r="B32" s="28" t="s">
        <v>19</v>
      </c>
      <c r="C32" s="39">
        <v>221086</v>
      </c>
      <c r="D32" s="39">
        <f>8019+3700</f>
        <v>11719</v>
      </c>
      <c r="E32" s="39">
        <v>14538</v>
      </c>
      <c r="F32" s="39">
        <v>0</v>
      </c>
      <c r="G32" s="137">
        <v>559</v>
      </c>
      <c r="H32" s="137">
        <v>11025</v>
      </c>
      <c r="I32" s="136">
        <v>-10094</v>
      </c>
      <c r="J32" s="53">
        <f t="shared" si="0"/>
        <v>245853</v>
      </c>
      <c r="R32" s="131"/>
      <c r="S32" s="131"/>
    </row>
    <row r="33" spans="1:18" ht="13.5" customHeight="1" x14ac:dyDescent="0.2">
      <c r="A33" s="54"/>
      <c r="B33" s="31" t="s">
        <v>28</v>
      </c>
      <c r="C33" s="32">
        <f t="shared" ref="C33:I33" si="1">+SUM(C5:C32)</f>
        <v>52219612</v>
      </c>
      <c r="D33" s="32">
        <f t="shared" si="1"/>
        <v>1610540</v>
      </c>
      <c r="E33" s="32">
        <f t="shared" si="1"/>
        <v>1301701</v>
      </c>
      <c r="F33" s="32">
        <f t="shared" si="1"/>
        <v>29754</v>
      </c>
      <c r="G33" s="32">
        <f t="shared" si="1"/>
        <v>141896</v>
      </c>
      <c r="H33" s="32">
        <f t="shared" si="1"/>
        <v>-982515</v>
      </c>
      <c r="I33" s="32">
        <f t="shared" si="1"/>
        <v>46197</v>
      </c>
      <c r="J33" s="32">
        <f t="shared" ref="J33" si="2">SUM(C33:E33)-SUM(F33:I33)</f>
        <v>55896521</v>
      </c>
      <c r="K33" s="51"/>
      <c r="L33" s="132"/>
      <c r="M33" s="132"/>
      <c r="N33" s="132"/>
      <c r="O33" s="132"/>
      <c r="P33" s="132"/>
      <c r="Q33" s="132"/>
      <c r="R33" s="3"/>
    </row>
    <row r="34" spans="1:18" ht="13.5" customHeight="1" x14ac:dyDescent="0.2">
      <c r="A34" s="33"/>
      <c r="B34" s="18"/>
      <c r="C34" s="34"/>
      <c r="D34" s="34"/>
      <c r="E34" s="34"/>
      <c r="F34" s="34"/>
      <c r="G34" s="34"/>
      <c r="H34" s="34"/>
      <c r="I34" s="34"/>
      <c r="J34" s="34"/>
      <c r="L34" s="132"/>
      <c r="M34" s="132"/>
      <c r="N34" s="132"/>
      <c r="O34" s="132"/>
      <c r="P34" s="132"/>
      <c r="Q34" s="132"/>
      <c r="R34" s="3"/>
    </row>
    <row r="35" spans="1:18" ht="13.5" customHeight="1" x14ac:dyDescent="0.2">
      <c r="A35" s="33"/>
      <c r="B35" s="35" t="s">
        <v>42</v>
      </c>
      <c r="C35" s="36">
        <f t="shared" ref="C35:J35" si="3">SUM(C5:C14)</f>
        <v>16527311</v>
      </c>
      <c r="D35" s="36">
        <f t="shared" si="3"/>
        <v>517010</v>
      </c>
      <c r="E35" s="36">
        <f t="shared" si="3"/>
        <v>312352</v>
      </c>
      <c r="F35" s="36">
        <f t="shared" si="3"/>
        <v>0</v>
      </c>
      <c r="G35" s="36">
        <f t="shared" si="3"/>
        <v>47904</v>
      </c>
      <c r="H35" s="36">
        <f t="shared" si="3"/>
        <v>-2460269</v>
      </c>
      <c r="I35" s="36">
        <f t="shared" si="3"/>
        <v>15543</v>
      </c>
      <c r="J35" s="37">
        <f t="shared" si="3"/>
        <v>19753495</v>
      </c>
      <c r="L35" s="134"/>
      <c r="M35" s="132"/>
      <c r="N35" s="132"/>
      <c r="O35" s="132"/>
      <c r="P35" s="132"/>
      <c r="Q35" s="132"/>
      <c r="R35" s="3"/>
    </row>
    <row r="36" spans="1:18" ht="13.5" customHeight="1" x14ac:dyDescent="0.2">
      <c r="A36" s="33"/>
      <c r="B36" s="38" t="s">
        <v>43</v>
      </c>
      <c r="C36" s="39">
        <f t="shared" ref="C36:J36" si="4">SUM(C15:C16)</f>
        <v>6442270</v>
      </c>
      <c r="D36" s="39">
        <f t="shared" si="4"/>
        <v>194736</v>
      </c>
      <c r="E36" s="39">
        <f t="shared" si="4"/>
        <v>266387</v>
      </c>
      <c r="F36" s="39">
        <f t="shared" si="4"/>
        <v>14174</v>
      </c>
      <c r="G36" s="39">
        <f t="shared" si="4"/>
        <v>28068</v>
      </c>
      <c r="H36" s="39">
        <f t="shared" si="4"/>
        <v>270432</v>
      </c>
      <c r="I36" s="39">
        <f t="shared" si="4"/>
        <v>519</v>
      </c>
      <c r="J36" s="40">
        <f t="shared" si="4"/>
        <v>6590200</v>
      </c>
      <c r="L36" s="134"/>
      <c r="M36" s="132"/>
      <c r="N36" s="133"/>
      <c r="O36" s="133"/>
      <c r="P36" s="133"/>
      <c r="Q36" s="132"/>
      <c r="R36" s="3"/>
    </row>
    <row r="37" spans="1:18" ht="13.5" customHeight="1" x14ac:dyDescent="0.2">
      <c r="A37" s="33"/>
      <c r="B37" s="38" t="s">
        <v>44</v>
      </c>
      <c r="C37" s="39">
        <f t="shared" ref="C37:J37" si="5">SUM(C17:C23)</f>
        <v>12052030</v>
      </c>
      <c r="D37" s="39">
        <f t="shared" si="5"/>
        <v>245242</v>
      </c>
      <c r="E37" s="39">
        <f t="shared" si="5"/>
        <v>250337</v>
      </c>
      <c r="F37" s="39">
        <f t="shared" si="5"/>
        <v>7399</v>
      </c>
      <c r="G37" s="39">
        <f t="shared" si="5"/>
        <v>12512</v>
      </c>
      <c r="H37" s="39">
        <f t="shared" si="5"/>
        <v>476260</v>
      </c>
      <c r="I37" s="39">
        <f t="shared" si="5"/>
        <v>2037</v>
      </c>
      <c r="J37" s="40">
        <f t="shared" si="5"/>
        <v>12049401</v>
      </c>
      <c r="L37" s="134"/>
      <c r="M37" s="132"/>
      <c r="N37" s="133"/>
      <c r="O37" s="133"/>
      <c r="P37" s="133"/>
      <c r="Q37" s="132"/>
      <c r="R37" s="3"/>
    </row>
    <row r="38" spans="1:18" ht="13.5" customHeight="1" x14ac:dyDescent="0.2">
      <c r="A38" s="33"/>
      <c r="B38" s="38" t="s">
        <v>45</v>
      </c>
      <c r="C38" s="39">
        <f t="shared" ref="C38:J38" si="6">SUM(C24:C28)</f>
        <v>11864554</v>
      </c>
      <c r="D38" s="39">
        <f t="shared" si="6"/>
        <v>476649</v>
      </c>
      <c r="E38" s="39">
        <f t="shared" si="6"/>
        <v>295758</v>
      </c>
      <c r="F38" s="39">
        <f t="shared" si="6"/>
        <v>5149</v>
      </c>
      <c r="G38" s="39">
        <f t="shared" si="6"/>
        <v>17499</v>
      </c>
      <c r="H38" s="39">
        <f t="shared" si="6"/>
        <v>443664</v>
      </c>
      <c r="I38" s="39">
        <f t="shared" si="6"/>
        <v>28098</v>
      </c>
      <c r="J38" s="40">
        <f t="shared" si="6"/>
        <v>12142551</v>
      </c>
      <c r="L38" s="134"/>
      <c r="M38" s="132"/>
      <c r="N38" s="133"/>
      <c r="O38" s="133"/>
      <c r="P38" s="133"/>
      <c r="Q38" s="132"/>
      <c r="R38" s="3"/>
    </row>
    <row r="39" spans="1:18" ht="13.5" customHeight="1" x14ac:dyDescent="0.2">
      <c r="A39" s="41"/>
      <c r="B39" s="42" t="s">
        <v>46</v>
      </c>
      <c r="C39" s="43">
        <f t="shared" ref="C39:J39" si="7">SUM(C29:C32)</f>
        <v>5333447</v>
      </c>
      <c r="D39" s="43">
        <f t="shared" si="7"/>
        <v>176903</v>
      </c>
      <c r="E39" s="43">
        <f t="shared" si="7"/>
        <v>176867</v>
      </c>
      <c r="F39" s="43">
        <f t="shared" si="7"/>
        <v>3032</v>
      </c>
      <c r="G39" s="43">
        <f t="shared" si="7"/>
        <v>35913</v>
      </c>
      <c r="H39" s="43">
        <f t="shared" si="7"/>
        <v>287398</v>
      </c>
      <c r="I39" s="43">
        <f t="shared" si="7"/>
        <v>0</v>
      </c>
      <c r="J39" s="44">
        <f t="shared" si="7"/>
        <v>5360874</v>
      </c>
      <c r="L39" s="134"/>
      <c r="M39" s="132"/>
      <c r="N39" s="133"/>
      <c r="O39" s="133"/>
      <c r="P39" s="133"/>
      <c r="Q39" s="132"/>
      <c r="R39" s="3"/>
    </row>
    <row r="40" spans="1:18" ht="13.5" customHeight="1" x14ac:dyDescent="0.2">
      <c r="A40" s="41"/>
      <c r="B40" s="31" t="s">
        <v>28</v>
      </c>
      <c r="C40" s="107">
        <f>+SUM(C35:C39)</f>
        <v>52219612</v>
      </c>
      <c r="D40" s="108">
        <f t="shared" ref="D40:J40" si="8">+SUM(D35:D39)</f>
        <v>1610540</v>
      </c>
      <c r="E40" s="108">
        <f t="shared" si="8"/>
        <v>1301701</v>
      </c>
      <c r="F40" s="108">
        <f t="shared" si="8"/>
        <v>29754</v>
      </c>
      <c r="G40" s="108">
        <f t="shared" si="8"/>
        <v>141896</v>
      </c>
      <c r="H40" s="108">
        <f t="shared" si="8"/>
        <v>-982515</v>
      </c>
      <c r="I40" s="108">
        <f t="shared" si="8"/>
        <v>46197</v>
      </c>
      <c r="J40" s="109">
        <f t="shared" si="8"/>
        <v>55896521</v>
      </c>
      <c r="L40" s="132"/>
      <c r="M40" s="132"/>
      <c r="N40" s="133"/>
      <c r="O40" s="133"/>
      <c r="P40" s="133"/>
      <c r="Q40" s="132"/>
      <c r="R40" s="3"/>
    </row>
    <row r="41" spans="1:18" ht="13.5" customHeight="1" x14ac:dyDescent="0.2">
      <c r="C41" s="62"/>
      <c r="N41" s="132"/>
      <c r="O41" s="132"/>
      <c r="P41" s="132"/>
      <c r="Q41" s="132"/>
      <c r="R41" s="3"/>
    </row>
    <row r="42" spans="1:18" ht="13.5" customHeight="1" x14ac:dyDescent="0.2">
      <c r="D42" s="20"/>
      <c r="E42" s="20"/>
      <c r="N42" s="132"/>
      <c r="O42" s="132"/>
      <c r="P42" s="132"/>
      <c r="Q42" s="132"/>
      <c r="R42" s="3"/>
    </row>
    <row r="43" spans="1:18" ht="13.5" customHeight="1" x14ac:dyDescent="0.2">
      <c r="N43" s="132"/>
      <c r="O43" s="132"/>
      <c r="P43" s="132"/>
      <c r="Q43" s="132"/>
      <c r="R43" s="3"/>
    </row>
    <row r="44" spans="1:18" ht="13.5" customHeight="1" x14ac:dyDescent="0.2">
      <c r="N44" s="132"/>
      <c r="O44" s="132"/>
      <c r="P44" s="132"/>
      <c r="Q44" s="132"/>
      <c r="R44" s="3"/>
    </row>
    <row r="45" spans="1:18" ht="13.5" customHeight="1" x14ac:dyDescent="0.2">
      <c r="N45" s="132"/>
      <c r="O45" s="132"/>
      <c r="P45" s="132"/>
      <c r="Q45" s="132"/>
      <c r="R45" s="3"/>
    </row>
    <row r="46" spans="1:18" ht="13.5" customHeight="1" x14ac:dyDescent="0.2">
      <c r="N46" s="132"/>
      <c r="O46" s="132"/>
      <c r="P46" s="132"/>
      <c r="Q46" s="132"/>
      <c r="R46" s="3"/>
    </row>
    <row r="47" spans="1:18" ht="13.5" customHeight="1" x14ac:dyDescent="0.2">
      <c r="N47" s="132"/>
      <c r="O47" s="132"/>
      <c r="P47" s="132"/>
      <c r="Q47" s="132"/>
      <c r="R47" s="3"/>
    </row>
    <row r="48" spans="1:18" ht="13.5" customHeight="1" x14ac:dyDescent="0.2">
      <c r="N48" s="132"/>
      <c r="O48" s="132"/>
      <c r="P48" s="132"/>
      <c r="Q48" s="132"/>
      <c r="R48" s="3"/>
    </row>
    <row r="49" spans="14:18" x14ac:dyDescent="0.2">
      <c r="N49" s="132"/>
      <c r="O49" s="132"/>
      <c r="P49" s="132"/>
      <c r="Q49" s="132"/>
      <c r="R49" s="3"/>
    </row>
  </sheetData>
  <pageMargins left="0.51181102362204722" right="0.43307086614173229" top="0.51181102362204722" bottom="0.19685039370078741" header="0.23622047244094491" footer="0.23622047244094491"/>
  <pageSetup paperSize="9" scale="84" orientation="landscape" r:id="rId1"/>
  <headerFooter alignWithMargins="0">
    <oddHeader>&amp;CSide &amp;P / &amp;N</oddHeader>
  </headerFooter>
  <ignoredErrors>
    <ignoredError sqref="C35:I37 C38:I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Normal="100" workbookViewId="0"/>
  </sheetViews>
  <sheetFormatPr defaultRowHeight="12" x14ac:dyDescent="0.2"/>
  <cols>
    <col min="1" max="1" width="8.5703125" style="6" customWidth="1"/>
    <col min="2" max="2" width="39.28515625" style="6" customWidth="1"/>
    <col min="3" max="9" width="10" style="7" customWidth="1"/>
    <col min="10" max="10" width="19.28515625" style="7" customWidth="1"/>
    <col min="11" max="11" width="9.140625" style="6"/>
    <col min="12" max="12" width="8" style="6" customWidth="1"/>
    <col min="13" max="13" width="9.140625" style="6"/>
    <col min="14" max="14" width="8.5703125" style="6" customWidth="1"/>
    <col min="15" max="16384" width="9.140625" style="6"/>
  </cols>
  <sheetData>
    <row r="1" spans="1:18" ht="15.75" x14ac:dyDescent="0.25">
      <c r="A1" s="8"/>
      <c r="N1" s="3"/>
      <c r="O1" s="3"/>
      <c r="P1" s="3"/>
      <c r="Q1" s="3"/>
      <c r="R1" s="3"/>
    </row>
    <row r="2" spans="1:18" ht="13.5" customHeight="1" x14ac:dyDescent="0.2">
      <c r="A2" s="58" t="s">
        <v>80</v>
      </c>
      <c r="E2" s="5"/>
      <c r="F2" s="5"/>
      <c r="G2" s="5"/>
      <c r="H2" s="4"/>
      <c r="I2" s="59"/>
      <c r="J2" s="4"/>
      <c r="N2" s="3"/>
      <c r="O2" s="3"/>
      <c r="P2" s="3"/>
      <c r="Q2" s="3"/>
      <c r="R2" s="3"/>
    </row>
    <row r="3" spans="1:18" ht="13.5" customHeight="1" x14ac:dyDescent="0.2">
      <c r="A3" s="27" t="s">
        <v>63</v>
      </c>
      <c r="E3" s="5"/>
      <c r="F3" s="5"/>
      <c r="G3" s="5"/>
      <c r="H3" s="4"/>
      <c r="I3" s="5"/>
      <c r="J3" s="4"/>
      <c r="N3" s="3"/>
      <c r="O3" s="3"/>
      <c r="P3" s="3"/>
      <c r="Q3" s="3"/>
      <c r="R3" s="3"/>
    </row>
    <row r="4" spans="1:18" ht="54" customHeight="1" x14ac:dyDescent="0.2">
      <c r="A4" s="52" t="s">
        <v>20</v>
      </c>
      <c r="B4" s="52" t="s">
        <v>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27</v>
      </c>
      <c r="J4" s="12" t="s">
        <v>29</v>
      </c>
      <c r="N4" s="3"/>
      <c r="O4" s="3"/>
      <c r="P4" s="3"/>
      <c r="Q4" s="3"/>
      <c r="R4" s="3"/>
    </row>
    <row r="5" spans="1:18" ht="13.5" customHeight="1" x14ac:dyDescent="0.2">
      <c r="A5" s="99">
        <v>1301</v>
      </c>
      <c r="B5" s="99" t="s">
        <v>1</v>
      </c>
      <c r="C5" s="81">
        <f>IF('[1]Skema1-7_2010'!C5=0,"-",'[1]Skema1-7_2011'!C5/'[1]Skema1-7_2010'!C5*100-100)</f>
        <v>0.92619246482979634</v>
      </c>
      <c r="D5" s="81">
        <f>IF('[1]Skema1-7_2010'!D5=0,"-",'[1]Skema1-7_2011'!D5/'[1]Skema1-7_2010'!D5*100-100)</f>
        <v>3.6085371758687472</v>
      </c>
      <c r="E5" s="81">
        <f>IF('[1]Skema1-7_2010'!E5=0,"-",'[1]Skema1-7_2011'!E5/'[1]Skema1-7_2010'!E5*100-100)</f>
        <v>-1.7815831618727458</v>
      </c>
      <c r="F5" s="81" t="str">
        <f>IF('[1]Skema1-7_2010'!F5=0,"-",'[1]Skema1-7_2011'!F5/'[1]Skema1-7_2010'!F5*100-100)</f>
        <v>-</v>
      </c>
      <c r="G5" s="81">
        <f>IF('[1]Skema1-7_2010'!G5=0,"-",'[1]Skema1-7_2011'!G5/'[1]Skema1-7_2010'!G5*100-100)</f>
        <v>15.578785633934203</v>
      </c>
      <c r="H5" s="81">
        <f>IF('[1]Skema1-7_2010'!H5=0,"-",'[1]Skema1-7_2011'!H5/'[1]Skema1-7_2010'!H5*100-100)</f>
        <v>0.47318164524811834</v>
      </c>
      <c r="I5" s="81">
        <f>IF('[1]Skema1-7_2010'!I5=0,"-",'[1]Skema1-7_2011'!I5/'[1]Skema1-7_2010'!I5*100-100)</f>
        <v>-303.99864149864152</v>
      </c>
      <c r="J5" s="13">
        <f>IF('[1]Skema1-7_2010'!J5=0,"-",'[1]Skema1-7_2011'!J5/'[1]Skema1-7_2010'!J5*100-100)</f>
        <v>0.76591364370079873</v>
      </c>
      <c r="N5" s="3"/>
      <c r="O5" s="3"/>
      <c r="P5" s="3"/>
      <c r="Q5" s="3"/>
      <c r="R5" s="3"/>
    </row>
    <row r="6" spans="1:18" ht="13.5" customHeight="1" x14ac:dyDescent="0.2">
      <c r="A6" s="28">
        <v>1309</v>
      </c>
      <c r="B6" s="28" t="s">
        <v>2</v>
      </c>
      <c r="C6" s="81">
        <f>IF('[1]Skema1-7_2010'!C6=0,"-",'[1]Skema1-7_2011'!C6/'[1]Skema1-7_2010'!C6*100-100)</f>
        <v>4.3499729863010828</v>
      </c>
      <c r="D6" s="81">
        <f>IF('[1]Skema1-7_2010'!D6=0,"-",'[1]Skema1-7_2011'!D6/'[1]Skema1-7_2010'!D6*100-100)</f>
        <v>13.73493734831419</v>
      </c>
      <c r="E6" s="81">
        <f>IF('[1]Skema1-7_2010'!E6=0,"-",'[1]Skema1-7_2011'!E6/'[1]Skema1-7_2010'!E6*100-100)</f>
        <v>2.1027384725045124</v>
      </c>
      <c r="F6" s="81" t="str">
        <f>IF('[1]Skema1-7_2010'!F6=0,"-",'[1]Skema1-7_2011'!F6/'[1]Skema1-7_2010'!F6*100-100)</f>
        <v>-</v>
      </c>
      <c r="G6" s="81">
        <f>IF('[1]Skema1-7_2010'!G6=0,"-",'[1]Skema1-7_2011'!G6/'[1]Skema1-7_2010'!G6*100-100)</f>
        <v>-9.8671980885953303</v>
      </c>
      <c r="H6" s="81">
        <f>IF('[1]Skema1-7_2010'!H6=0,"-",'[1]Skema1-7_2011'!H6/'[1]Skema1-7_2010'!H6*100-100)</f>
        <v>-12.280385641971833</v>
      </c>
      <c r="I6" s="81">
        <f>IF('[1]Skema1-7_2010'!I6=0,"-",'[1]Skema1-7_2011'!I6/'[1]Skema1-7_2010'!I6*100-100)</f>
        <v>94.044594976009023</v>
      </c>
      <c r="J6" s="13">
        <f>IF('[1]Skema1-7_2010'!J6=0,"-",'[1]Skema1-7_2011'!J6/'[1]Skema1-7_2010'!J6*100-100)</f>
        <v>2.4591981514610097</v>
      </c>
      <c r="N6" s="3"/>
      <c r="O6" s="3"/>
      <c r="P6" s="3"/>
      <c r="Q6" s="3"/>
      <c r="R6" s="3"/>
    </row>
    <row r="7" spans="1:18" ht="13.5" customHeight="1" x14ac:dyDescent="0.2">
      <c r="A7" s="28">
        <v>1330</v>
      </c>
      <c r="B7" s="28" t="s">
        <v>3</v>
      </c>
      <c r="C7" s="81">
        <f>IF('[1]Skema1-7_2010'!C7=0,"-",'[1]Skema1-7_2011'!C7/'[1]Skema1-7_2010'!C7*100-100)</f>
        <v>-1.0554449633289522</v>
      </c>
      <c r="D7" s="81">
        <f>IF('[1]Skema1-7_2010'!D7=0,"-",'[1]Skema1-7_2011'!D7/'[1]Skema1-7_2010'!D7*100-100)</f>
        <v>4.9220340061853989</v>
      </c>
      <c r="E7" s="81">
        <f>IF('[1]Skema1-7_2010'!E7=0,"-",'[1]Skema1-7_2011'!E7/'[1]Skema1-7_2010'!E7*100-100)</f>
        <v>-3.7057060781322235</v>
      </c>
      <c r="F7" s="81" t="str">
        <f>IF('[1]Skema1-7_2010'!F7=0,"-",'[1]Skema1-7_2011'!F7/'[1]Skema1-7_2010'!F7*100-100)</f>
        <v>-</v>
      </c>
      <c r="G7" s="81" t="str">
        <f>IF('[1]Skema1-7_2010'!G7=0,"-",'[1]Skema1-7_2011'!G7/'[1]Skema1-7_2010'!G7*100-100)</f>
        <v>-</v>
      </c>
      <c r="H7" s="81">
        <f>IF('[1]Skema1-7_2010'!H7=0,"-",'[1]Skema1-7_2011'!H7/'[1]Skema1-7_2010'!H7*100-100)</f>
        <v>-7.4989145361282681</v>
      </c>
      <c r="I7" s="81">
        <f>IF('[1]Skema1-7_2010'!I7=0,"-",'[1]Skema1-7_2011'!I7/'[1]Skema1-7_2010'!I7*100-100)</f>
        <v>-146.88473269325772</v>
      </c>
      <c r="J7" s="13">
        <f>IF('[1]Skema1-7_2010'!J7=0,"-",'[1]Skema1-7_2011'!J7/'[1]Skema1-7_2010'!J7*100-100)</f>
        <v>-0.75176782639981354</v>
      </c>
      <c r="N7" s="3"/>
      <c r="O7" s="3"/>
      <c r="P7" s="3"/>
      <c r="Q7" s="3"/>
      <c r="R7" s="3"/>
    </row>
    <row r="8" spans="1:18" ht="13.5" customHeight="1" x14ac:dyDescent="0.2">
      <c r="A8" s="28">
        <v>1351</v>
      </c>
      <c r="B8" s="28" t="s">
        <v>4</v>
      </c>
      <c r="C8" s="81">
        <f>IF('[1]Skema1-7_2010'!C8=0,"-",'[1]Skema1-7_2011'!C8/'[1]Skema1-7_2010'!C8*100-100)</f>
        <v>-3.6725076747843417</v>
      </c>
      <c r="D8" s="81">
        <f>IF('[1]Skema1-7_2010'!D8=0,"-",'[1]Skema1-7_2011'!D8/'[1]Skema1-7_2010'!D8*100-100)</f>
        <v>6.0053608555502791</v>
      </c>
      <c r="E8" s="81">
        <f>IF('[1]Skema1-7_2010'!E8=0,"-",'[1]Skema1-7_2011'!E8/'[1]Skema1-7_2010'!E8*100-100)</f>
        <v>-6.2561673574106891</v>
      </c>
      <c r="F8" s="81" t="str">
        <f>IF('[1]Skema1-7_2010'!F8=0,"-",'[1]Skema1-7_2011'!F8/'[1]Skema1-7_2010'!F8*100-100)</f>
        <v>-</v>
      </c>
      <c r="G8" s="81">
        <f>IF('[1]Skema1-7_2010'!G8=0,"-",'[1]Skema1-7_2011'!G8/'[1]Skema1-7_2010'!G8*100-100)</f>
        <v>-100</v>
      </c>
      <c r="H8" s="81">
        <f>IF('[1]Skema1-7_2010'!H8=0,"-",'[1]Skema1-7_2011'!H8/'[1]Skema1-7_2010'!H8*100-100)</f>
        <v>-83.63220183119428</v>
      </c>
      <c r="I8" s="81">
        <f>IF('[1]Skema1-7_2010'!I8=0,"-",'[1]Skema1-7_2011'!I8/'[1]Skema1-7_2010'!I8*100-100)</f>
        <v>8.0521105581435819</v>
      </c>
      <c r="J8" s="13">
        <f>IF('[1]Skema1-7_2010'!J8=0,"-",'[1]Skema1-7_2011'!J8/'[1]Skema1-7_2010'!J8*100-100)</f>
        <v>-2.4375753978676613</v>
      </c>
      <c r="N8" s="3"/>
      <c r="O8" s="3"/>
      <c r="P8" s="3"/>
      <c r="Q8" s="3"/>
      <c r="R8" s="3"/>
    </row>
    <row r="9" spans="1:18" ht="13.5" customHeight="1" x14ac:dyDescent="0.2">
      <c r="A9" s="28">
        <v>1401</v>
      </c>
      <c r="B9" s="28" t="s">
        <v>5</v>
      </c>
      <c r="C9" s="81">
        <f>IF('[1]Skema1-7_2010'!C9=0,"-",'[1]Skema1-7_2011'!C9/'[1]Skema1-7_2010'!C9*100-100)</f>
        <v>-11.856090755904034</v>
      </c>
      <c r="D9" s="81">
        <f>IF('[1]Skema1-7_2010'!D9=0,"-",'[1]Skema1-7_2011'!D9/'[1]Skema1-7_2010'!D9*100-100)</f>
        <v>-4.4083292293316134</v>
      </c>
      <c r="E9" s="81">
        <f>IF('[1]Skema1-7_2010'!E9=0,"-",'[1]Skema1-7_2011'!E9/'[1]Skema1-7_2010'!E9*100-100)</f>
        <v>-14.222009064066128</v>
      </c>
      <c r="F9" s="81" t="str">
        <f>IF('[1]Skema1-7_2010'!F9=0,"-",'[1]Skema1-7_2011'!F9/'[1]Skema1-7_2010'!F9*100-100)</f>
        <v>-</v>
      </c>
      <c r="G9" s="81" t="str">
        <f>IF('[1]Skema1-7_2010'!G9=0,"-",'[1]Skema1-7_2011'!G9/'[1]Skema1-7_2010'!G9*100-100)</f>
        <v>-</v>
      </c>
      <c r="H9" s="81">
        <f>IF('[1]Skema1-7_2010'!H9=0,"-",'[1]Skema1-7_2011'!H9/'[1]Skema1-7_2010'!H9*100-100)</f>
        <v>21.051059776906072</v>
      </c>
      <c r="I9" s="81">
        <f>IF('[1]Skema1-7_2010'!I9=0,"-",'[1]Skema1-7_2011'!I9/'[1]Skema1-7_2010'!I9*100-100)</f>
        <v>517.18083934438789</v>
      </c>
      <c r="J9" s="13">
        <f>IF('[1]Skema1-7_2010'!J9=0,"-",'[1]Skema1-7_2011'!J9/'[1]Skema1-7_2010'!J9*100-100)</f>
        <v>-5.5066700524844236</v>
      </c>
      <c r="N9" s="3"/>
      <c r="O9" s="3"/>
      <c r="P9" s="3"/>
      <c r="Q9" s="3"/>
      <c r="R9" s="3"/>
    </row>
    <row r="10" spans="1:18" ht="13.5" customHeight="1" x14ac:dyDescent="0.2">
      <c r="A10" s="28">
        <v>1501</v>
      </c>
      <c r="B10" s="28" t="s">
        <v>6</v>
      </c>
      <c r="C10" s="81">
        <f>IF('[1]Skema1-7_2010'!C10=0,"-",'[1]Skema1-7_2011'!C10/'[1]Skema1-7_2010'!C10*100-100)</f>
        <v>-8.5483763168619333</v>
      </c>
      <c r="D10" s="81">
        <f>IF('[1]Skema1-7_2010'!D10=0,"-",'[1]Skema1-7_2011'!D10/'[1]Skema1-7_2010'!D10*100-100)</f>
        <v>-5.0550724243207696</v>
      </c>
      <c r="E10" s="81">
        <f>IF('[1]Skema1-7_2010'!E10=0,"-",'[1]Skema1-7_2011'!E10/'[1]Skema1-7_2010'!E10*100-100)</f>
        <v>-11.004304692531889</v>
      </c>
      <c r="F10" s="81" t="str">
        <f>IF('[1]Skema1-7_2010'!F10=0,"-",'[1]Skema1-7_2011'!F10/'[1]Skema1-7_2010'!F10*100-100)</f>
        <v>-</v>
      </c>
      <c r="G10" s="81">
        <f>IF('[1]Skema1-7_2010'!G10=0,"-",'[1]Skema1-7_2011'!G10/'[1]Skema1-7_2010'!G10*100-100)</f>
        <v>-100</v>
      </c>
      <c r="H10" s="81">
        <f>IF('[1]Skema1-7_2010'!H10=0,"-",'[1]Skema1-7_2011'!H10/'[1]Skema1-7_2010'!H10*100-100)</f>
        <v>-47.096256112146136</v>
      </c>
      <c r="I10" s="81">
        <f>IF('[1]Skema1-7_2010'!I10=0,"-",'[1]Skema1-7_2011'!I10/'[1]Skema1-7_2010'!I10*100-100)</f>
        <v>-37.950267429296602</v>
      </c>
      <c r="J10" s="13">
        <f>IF('[1]Skema1-7_2010'!J10=0,"-",'[1]Skema1-7_2011'!J10/'[1]Skema1-7_2010'!J10*100-100)</f>
        <v>-11.330970971784254</v>
      </c>
      <c r="N10" s="3"/>
      <c r="O10" s="3"/>
      <c r="P10" s="3"/>
      <c r="Q10" s="3"/>
      <c r="R10" s="3"/>
    </row>
    <row r="11" spans="1:18" ht="13.5" customHeight="1" x14ac:dyDescent="0.2">
      <c r="A11" s="28">
        <v>1502</v>
      </c>
      <c r="B11" s="28" t="s">
        <v>7</v>
      </c>
      <c r="C11" s="81">
        <f>IF('[1]Skema1-7_2010'!C11=0,"-",'[1]Skema1-7_2011'!C11/'[1]Skema1-7_2010'!C11*100-100)</f>
        <v>-0.93600371857139919</v>
      </c>
      <c r="D11" s="81">
        <f>IF('[1]Skema1-7_2010'!D11=0,"-",'[1]Skema1-7_2011'!D11/'[1]Skema1-7_2010'!D11*100-100)</f>
        <v>1.1277580676921843</v>
      </c>
      <c r="E11" s="81">
        <f>IF('[1]Skema1-7_2010'!E11=0,"-",'[1]Skema1-7_2011'!E11/'[1]Skema1-7_2010'!E11*100-100)</f>
        <v>-3.591996597921252</v>
      </c>
      <c r="F11" s="81" t="str">
        <f>IF('[1]Skema1-7_2010'!F11=0,"-",'[1]Skema1-7_2011'!F11/'[1]Skema1-7_2010'!F11*100-100)</f>
        <v>-</v>
      </c>
      <c r="G11" s="81" t="str">
        <f>IF('[1]Skema1-7_2010'!G11=0,"-",'[1]Skema1-7_2011'!G11/'[1]Skema1-7_2010'!G11*100-100)</f>
        <v>-</v>
      </c>
      <c r="H11" s="81">
        <f>IF('[1]Skema1-7_2010'!H11=0,"-",'[1]Skema1-7_2011'!H11/'[1]Skema1-7_2010'!H11*100-100)</f>
        <v>-8.6604341666019451</v>
      </c>
      <c r="I11" s="81">
        <f>IF('[1]Skema1-7_2010'!I11=0,"-",'[1]Skema1-7_2011'!I11/'[1]Skema1-7_2010'!I11*100-100)</f>
        <v>-531.34852859447221</v>
      </c>
      <c r="J11" s="13">
        <f>IF('[1]Skema1-7_2010'!J11=0,"-",'[1]Skema1-7_2011'!J11/'[1]Skema1-7_2010'!J11*100-100)</f>
        <v>-3.0264224929940298</v>
      </c>
      <c r="N11" s="3"/>
      <c r="O11" s="3"/>
      <c r="P11" s="3"/>
      <c r="Q11" s="3"/>
      <c r="R11" s="3"/>
    </row>
    <row r="12" spans="1:18" ht="13.5" customHeight="1" x14ac:dyDescent="0.2">
      <c r="A12" s="28">
        <v>1516</v>
      </c>
      <c r="B12" s="28" t="s">
        <v>8</v>
      </c>
      <c r="C12" s="81">
        <f>IF('[1]Skema1-7_2010'!C12=0,"-",'[1]Skema1-7_2011'!C12/'[1]Skema1-7_2010'!C12*100-100)</f>
        <v>-1.8312289176790131</v>
      </c>
      <c r="D12" s="81">
        <f>IF('[1]Skema1-7_2010'!D12=0,"-",'[1]Skema1-7_2011'!D12/'[1]Skema1-7_2010'!D12*100-100)</f>
        <v>0.31504675031219165</v>
      </c>
      <c r="E12" s="81">
        <f>IF('[1]Skema1-7_2010'!E12=0,"-",'[1]Skema1-7_2011'!E12/'[1]Skema1-7_2010'!E12*100-100)</f>
        <v>-4.4656686347808972</v>
      </c>
      <c r="F12" s="81" t="str">
        <f>IF('[1]Skema1-7_2010'!F12=0,"-",'[1]Skema1-7_2011'!F12/'[1]Skema1-7_2010'!F12*100-100)</f>
        <v>-</v>
      </c>
      <c r="G12" s="81">
        <f>IF('[1]Skema1-7_2010'!G12=0,"-",'[1]Skema1-7_2011'!G12/'[1]Skema1-7_2010'!G12*100-100)</f>
        <v>0.23380276544833123</v>
      </c>
      <c r="H12" s="81">
        <f>IF('[1]Skema1-7_2010'!H12=0,"-",'[1]Skema1-7_2011'!H12/'[1]Skema1-7_2010'!H12*100-100)</f>
        <v>28.156134271973542</v>
      </c>
      <c r="I12" s="81">
        <f>IF('[1]Skema1-7_2010'!I12=0,"-",'[1]Skema1-7_2011'!I12/'[1]Skema1-7_2010'!I12*100-100)</f>
        <v>-49.643674153526248</v>
      </c>
      <c r="J12" s="13">
        <f>IF('[1]Skema1-7_2010'!J12=0,"-",'[1]Skema1-7_2011'!J12/'[1]Skema1-7_2010'!J12*100-100)</f>
        <v>-0.39679361887682774</v>
      </c>
      <c r="N12" s="3"/>
      <c r="O12" s="3"/>
      <c r="P12" s="3"/>
      <c r="Q12" s="3"/>
      <c r="R12" s="3"/>
    </row>
    <row r="13" spans="1:18" ht="13.5" customHeight="1" x14ac:dyDescent="0.2">
      <c r="A13" s="28">
        <v>2000</v>
      </c>
      <c r="B13" s="28" t="s">
        <v>9</v>
      </c>
      <c r="C13" s="81">
        <f>IF('[1]Skema1-7_2010'!C13=0,"-",'[1]Skema1-7_2011'!C13/'[1]Skema1-7_2010'!C13*100-100)</f>
        <v>-10.544713735486454</v>
      </c>
      <c r="D13" s="81">
        <f>IF('[1]Skema1-7_2010'!D13=0,"-",'[1]Skema1-7_2011'!D13/'[1]Skema1-7_2010'!D13*100-100)</f>
        <v>-7.783833989033397</v>
      </c>
      <c r="E13" s="81">
        <f>IF('[1]Skema1-7_2010'!E13=0,"-",'[1]Skema1-7_2011'!E13/'[1]Skema1-7_2010'!E13*100-100)</f>
        <v>-13.436322078434344</v>
      </c>
      <c r="F13" s="81" t="str">
        <f>IF('[1]Skema1-7_2010'!F13=0,"-",'[1]Skema1-7_2011'!F13/'[1]Skema1-7_2010'!F13*100-100)</f>
        <v>-</v>
      </c>
      <c r="G13" s="81">
        <f>IF('[1]Skema1-7_2010'!G13=0,"-",'[1]Skema1-7_2011'!G13/'[1]Skema1-7_2010'!G13*100-100)</f>
        <v>520.37037037037044</v>
      </c>
      <c r="H13" s="81">
        <f>IF('[1]Skema1-7_2010'!H13=0,"-",'[1]Skema1-7_2011'!H13/'[1]Skema1-7_2010'!H13*100-100)</f>
        <v>31.197870718916732</v>
      </c>
      <c r="I13" s="81">
        <f>IF('[1]Skema1-7_2010'!I13=0,"-",'[1]Skema1-7_2011'!I13/'[1]Skema1-7_2010'!I13*100-100)</f>
        <v>165.75108628181255</v>
      </c>
      <c r="J13" s="13">
        <f>IF('[1]Skema1-7_2010'!J13=0,"-",'[1]Skema1-7_2011'!J13/'[1]Skema1-7_2010'!J13*100-100)</f>
        <v>-12.083667616053972</v>
      </c>
      <c r="N13" s="3"/>
      <c r="O13" s="3"/>
      <c r="P13" s="3"/>
      <c r="Q13" s="3"/>
      <c r="R13" s="3"/>
    </row>
    <row r="14" spans="1:18" ht="13.5" customHeight="1" x14ac:dyDescent="0.2">
      <c r="A14" s="28">
        <v>4001</v>
      </c>
      <c r="B14" s="28" t="s">
        <v>11</v>
      </c>
      <c r="C14" s="81">
        <f>IF('[1]Skema1-7_2010'!C14=0,"-",'[1]Skema1-7_2011'!C14/'[1]Skema1-7_2010'!C14*100-100)</f>
        <v>0.92148270244483399</v>
      </c>
      <c r="D14" s="81">
        <f>IF('[1]Skema1-7_2010'!D14=0,"-",'[1]Skema1-7_2011'!D14/'[1]Skema1-7_2010'!D14*100-100)</f>
        <v>4.370412434012664</v>
      </c>
      <c r="E14" s="81">
        <f>IF('[1]Skema1-7_2010'!E14=0,"-",'[1]Skema1-7_2011'!E14/'[1]Skema1-7_2010'!E14*100-100)</f>
        <v>-1.771588518576479</v>
      </c>
      <c r="F14" s="81" t="str">
        <f>IF('[1]Skema1-7_2010'!F14=0,"-",'[1]Skema1-7_2011'!F14/'[1]Skema1-7_2010'!F14*100-100)</f>
        <v>-</v>
      </c>
      <c r="G14" s="81">
        <f>IF('[1]Skema1-7_2010'!G14=0,"-",'[1]Skema1-7_2011'!G14/'[1]Skema1-7_2010'!G14*100-100)</f>
        <v>-100</v>
      </c>
      <c r="H14" s="81">
        <f>IF('[1]Skema1-7_2010'!H14=0,"-",'[1]Skema1-7_2011'!H14/'[1]Skema1-7_2010'!H14*100-100)</f>
        <v>8.7886476280387029</v>
      </c>
      <c r="I14" s="81">
        <f>IF('[1]Skema1-7_2010'!I14=0,"-",'[1]Skema1-7_2011'!I14/'[1]Skema1-7_2010'!I14*100-100)</f>
        <v>25.389843131778605</v>
      </c>
      <c r="J14" s="13">
        <f>IF('[1]Skema1-7_2010'!J14=0,"-",'[1]Skema1-7_2011'!J14/'[1]Skema1-7_2010'!J14*100-100)</f>
        <v>0.64434336107910894</v>
      </c>
      <c r="N14" s="3"/>
      <c r="O14" s="3"/>
      <c r="P14" s="3"/>
      <c r="Q14" s="3"/>
      <c r="R14" s="3"/>
    </row>
    <row r="15" spans="1:18" ht="13.5" customHeight="1" x14ac:dyDescent="0.2">
      <c r="A15" s="28">
        <v>2500</v>
      </c>
      <c r="B15" s="28" t="s">
        <v>10</v>
      </c>
      <c r="C15" s="81">
        <f>IF('[1]Skema1-7_2010'!C15=0,"-",'[1]Skema1-7_2011'!C15/'[1]Skema1-7_2010'!C15*100-100)</f>
        <v>-2.1965262733025952</v>
      </c>
      <c r="D15" s="81">
        <f>IF('[1]Skema1-7_2010'!D15=0,"-",'[1]Skema1-7_2011'!D15/'[1]Skema1-7_2010'!D15*100-100)</f>
        <v>1.0647102381112603</v>
      </c>
      <c r="E15" s="81">
        <f>IF('[1]Skema1-7_2010'!E15=0,"-",'[1]Skema1-7_2011'!E15/'[1]Skema1-7_2010'!E15*100-100)</f>
        <v>-3.4147332936392729</v>
      </c>
      <c r="F15" s="81">
        <f>IF('[1]Skema1-7_2010'!F15=0,"-",'[1]Skema1-7_2011'!F15/'[1]Skema1-7_2010'!F15*100-100)</f>
        <v>2.6149041264600328</v>
      </c>
      <c r="G15" s="81">
        <f>IF('[1]Skema1-7_2010'!G15=0,"-",'[1]Skema1-7_2011'!G15/'[1]Skema1-7_2010'!G15*100-100)</f>
        <v>44.206881560151544</v>
      </c>
      <c r="H15" s="81">
        <f>IF('[1]Skema1-7_2010'!H15=0,"-",'[1]Skema1-7_2011'!H15/'[1]Skema1-7_2010'!H15*100-100)</f>
        <v>18.866390956981505</v>
      </c>
      <c r="I15" s="81">
        <f>IF('[1]Skema1-7_2010'!I15=0,"-",'[1]Skema1-7_2011'!I15/'[1]Skema1-7_2010'!I15*100-100)</f>
        <v>-5.0944335671681529</v>
      </c>
      <c r="J15" s="13">
        <f>IF('[1]Skema1-7_2010'!J15=0,"-",'[1]Skema1-7_2011'!J15/'[1]Skema1-7_2010'!J15*100-100)</f>
        <v>-2.9970704197203446</v>
      </c>
      <c r="N15" s="3"/>
      <c r="O15" s="3"/>
      <c r="P15" s="3"/>
      <c r="Q15" s="3"/>
      <c r="R15" s="3"/>
    </row>
    <row r="16" spans="1:18" ht="13.5" customHeight="1" x14ac:dyDescent="0.2">
      <c r="A16" s="28">
        <v>2501</v>
      </c>
      <c r="B16" s="28" t="s">
        <v>51</v>
      </c>
      <c r="C16" s="81">
        <f>IF('[1]Skema1-7_2010'!C16=0,"-",'[1]Skema1-7_2011'!C16/'[1]Skema1-7_2010'!C16*100-100)</f>
        <v>-1.185319993646857</v>
      </c>
      <c r="D16" s="81">
        <f>IF('[1]Skema1-7_2010'!D16=0,"-",'[1]Skema1-7_2011'!D16/'[1]Skema1-7_2010'!D16*100-100)</f>
        <v>1.7859471088476511</v>
      </c>
      <c r="E16" s="81">
        <f>IF('[1]Skema1-7_2010'!E16=0,"-",'[1]Skema1-7_2011'!E16/'[1]Skema1-7_2010'!E16*100-100)</f>
        <v>-6.4450080749851821</v>
      </c>
      <c r="F16" s="81">
        <f>IF('[1]Skema1-7_2010'!F16=0,"-",'[1]Skema1-7_2011'!F16/'[1]Skema1-7_2010'!F16*100-100)</f>
        <v>12.246289298375459</v>
      </c>
      <c r="G16" s="81">
        <f>IF('[1]Skema1-7_2010'!G16=0,"-",'[1]Skema1-7_2011'!G16/'[1]Skema1-7_2010'!G16*100-100)</f>
        <v>-29.291561160358057</v>
      </c>
      <c r="H16" s="81">
        <f>IF('[1]Skema1-7_2010'!H16=0,"-",'[1]Skema1-7_2011'!H16/'[1]Skema1-7_2010'!H16*100-100)</f>
        <v>-9.1059266421554526</v>
      </c>
      <c r="I16" s="81">
        <f>IF('[1]Skema1-7_2010'!I16=0,"-",'[1]Skema1-7_2011'!I16/'[1]Skema1-7_2010'!I16*100-100)</f>
        <v>-5.5891306150221851</v>
      </c>
      <c r="J16" s="13">
        <f>IF('[1]Skema1-7_2010'!J16=0,"-",'[1]Skema1-7_2011'!J16/'[1]Skema1-7_2010'!J16*100-100)</f>
        <v>-0.86479909271413646</v>
      </c>
      <c r="N16" s="3"/>
      <c r="O16" s="3"/>
      <c r="P16" s="3"/>
      <c r="Q16" s="3"/>
      <c r="R16" s="3"/>
    </row>
    <row r="17" spans="1:18" ht="13.5" customHeight="1" x14ac:dyDescent="0.2">
      <c r="A17" s="28">
        <v>4202</v>
      </c>
      <c r="B17" s="28" t="s">
        <v>12</v>
      </c>
      <c r="C17" s="81">
        <f>IF('[1]Skema1-7_2010'!C17=0,"-",'[1]Skema1-7_2011'!C17/'[1]Skema1-7_2010'!C17*100-100)</f>
        <v>3.1138644066429464</v>
      </c>
      <c r="D17" s="81">
        <f>IF('[1]Skema1-7_2010'!D17=0,"-",'[1]Skema1-7_2011'!D17/'[1]Skema1-7_2010'!D17*100-100)</f>
        <v>10.375283619026092</v>
      </c>
      <c r="E17" s="81">
        <f>IF('[1]Skema1-7_2010'!E17=0,"-",'[1]Skema1-7_2011'!E17/'[1]Skema1-7_2010'!E17*100-100)</f>
        <v>-5.2779887825050764</v>
      </c>
      <c r="F17" s="81">
        <f>IF('[1]Skema1-7_2010'!F17=0,"-",'[1]Skema1-7_2011'!F17/'[1]Skema1-7_2010'!F17*100-100)</f>
        <v>-42.250462945387198</v>
      </c>
      <c r="G17" s="81">
        <f>IF('[1]Skema1-7_2010'!G17=0,"-",'[1]Skema1-7_2011'!G17/'[1]Skema1-7_2010'!G17*100-100)</f>
        <v>-70.549282029834103</v>
      </c>
      <c r="H17" s="81">
        <f>IF('[1]Skema1-7_2010'!H17=0,"-",'[1]Skema1-7_2011'!H17/'[1]Skema1-7_2010'!H17*100-100)</f>
        <v>97.606763757880231</v>
      </c>
      <c r="I17" s="81">
        <f>IF('[1]Skema1-7_2010'!I17=0,"-",'[1]Skema1-7_2011'!I17/'[1]Skema1-7_2010'!I17*100-100)</f>
        <v>35.592938902417984</v>
      </c>
      <c r="J17" s="13">
        <f>IF('[1]Skema1-7_2010'!J17=0,"-",'[1]Skema1-7_2011'!J17/'[1]Skema1-7_2010'!J17*100-100)</f>
        <v>1.2032762603694493</v>
      </c>
      <c r="N17" s="3"/>
      <c r="O17" s="3"/>
      <c r="P17" s="3"/>
      <c r="Q17" s="3"/>
      <c r="R17" s="3"/>
    </row>
    <row r="18" spans="1:18" ht="13.5" customHeight="1" x14ac:dyDescent="0.2">
      <c r="A18" s="28">
        <v>4212</v>
      </c>
      <c r="B18" s="28" t="s">
        <v>48</v>
      </c>
      <c r="C18" s="81">
        <f>IF('[1]Skema1-7_2010'!C18=0,"-",'[1]Skema1-7_2011'!C18/'[1]Skema1-7_2010'!C18*100-100)</f>
        <v>-1.6498298345581475</v>
      </c>
      <c r="D18" s="81">
        <f>IF('[1]Skema1-7_2010'!D18=0,"-",'[1]Skema1-7_2011'!D18/'[1]Skema1-7_2010'!D18*100-100)</f>
        <v>4.3567532178828401</v>
      </c>
      <c r="E18" s="81">
        <f>IF('[1]Skema1-7_2010'!E18=0,"-",'[1]Skema1-7_2011'!E18/'[1]Skema1-7_2010'!E18*100-100)</f>
        <v>-10.446021682921668</v>
      </c>
      <c r="F18" s="81">
        <f>IF('[1]Skema1-7_2010'!F18=0,"-",'[1]Skema1-7_2011'!F18/'[1]Skema1-7_2010'!F18*100-100)</f>
        <v>-41.690663482698874</v>
      </c>
      <c r="G18" s="81">
        <f>IF('[1]Skema1-7_2010'!G18=0,"-",'[1]Skema1-7_2011'!G18/'[1]Skema1-7_2010'!G18*100-100)</f>
        <v>-138.44594695110158</v>
      </c>
      <c r="H18" s="81">
        <f>IF('[1]Skema1-7_2010'!H18=0,"-",'[1]Skema1-7_2011'!H18/'[1]Skema1-7_2010'!H18*100-100)</f>
        <v>7.1015523524269071</v>
      </c>
      <c r="I18" s="81">
        <f>IF('[1]Skema1-7_2010'!I18=0,"-",'[1]Skema1-7_2011'!I18/'[1]Skema1-7_2010'!I18*100-100)</f>
        <v>48.240863119181711</v>
      </c>
      <c r="J18" s="13">
        <f>IF('[1]Skema1-7_2010'!J18=0,"-",'[1]Skema1-7_2011'!J18/'[1]Skema1-7_2010'!J18*100-100)</f>
        <v>-2.1635439116138855E-2</v>
      </c>
      <c r="N18" s="3"/>
      <c r="O18" s="60"/>
      <c r="P18" s="61"/>
      <c r="Q18" s="3"/>
      <c r="R18" s="3"/>
    </row>
    <row r="19" spans="1:18" ht="13.5" customHeight="1" x14ac:dyDescent="0.2">
      <c r="A19" s="28">
        <v>5000</v>
      </c>
      <c r="B19" s="28" t="s">
        <v>52</v>
      </c>
      <c r="C19" s="81">
        <f>IF('[1]Skema1-7_2010'!C19=0,"-",'[1]Skema1-7_2011'!C19/'[1]Skema1-7_2010'!C19*100-100)</f>
        <v>-0.38983528246833998</v>
      </c>
      <c r="D19" s="81">
        <f>IF('[1]Skema1-7_2010'!D19=0,"-",'[1]Skema1-7_2011'!D19/'[1]Skema1-7_2010'!D19*100-100)</f>
        <v>8.0642826082164589</v>
      </c>
      <c r="E19" s="81">
        <f>IF('[1]Skema1-7_2010'!E19=0,"-",'[1]Skema1-7_2011'!E19/'[1]Skema1-7_2010'!E19*100-100)</f>
        <v>-7.2642023605245925</v>
      </c>
      <c r="F19" s="81" t="str">
        <f>IF('[1]Skema1-7_2010'!F19=0,"-",'[1]Skema1-7_2011'!F19/'[1]Skema1-7_2010'!F19*100-100)</f>
        <v>-</v>
      </c>
      <c r="G19" s="81">
        <f>IF('[1]Skema1-7_2010'!G19=0,"-",'[1]Skema1-7_2011'!G19/'[1]Skema1-7_2010'!G19*100-100)</f>
        <v>-37.858955913487968</v>
      </c>
      <c r="H19" s="81">
        <f>IF('[1]Skema1-7_2010'!H19=0,"-",'[1]Skema1-7_2011'!H19/'[1]Skema1-7_2010'!H19*100-100)</f>
        <v>-3.4455407870946431</v>
      </c>
      <c r="I19" s="81">
        <f>IF('[1]Skema1-7_2010'!I19=0,"-",'[1]Skema1-7_2011'!I19/'[1]Skema1-7_2010'!I19*100-100)</f>
        <v>-184.47128851540614</v>
      </c>
      <c r="J19" s="13">
        <f>IF('[1]Skema1-7_2010'!J19=0,"-",'[1]Skema1-7_2011'!J19/'[1]Skema1-7_2010'!J19*100-100)</f>
        <v>-0.52323611814729531</v>
      </c>
      <c r="N19" s="3"/>
      <c r="O19" s="60"/>
      <c r="P19" s="61"/>
      <c r="Q19" s="3"/>
      <c r="R19" s="3"/>
    </row>
    <row r="20" spans="1:18" ht="13.5" customHeight="1" x14ac:dyDescent="0.2">
      <c r="A20" s="28">
        <v>5501</v>
      </c>
      <c r="B20" s="28" t="s">
        <v>13</v>
      </c>
      <c r="C20" s="81">
        <f>IF('[1]Skema1-7_2010'!C20=0,"-",'[1]Skema1-7_2011'!C20/'[1]Skema1-7_2010'!C20*100-100)</f>
        <v>2.8049994707899799</v>
      </c>
      <c r="D20" s="81">
        <f>IF('[1]Skema1-7_2010'!D20=0,"-",'[1]Skema1-7_2011'!D20/'[1]Skema1-7_2010'!D20*100-100)</f>
        <v>12.070469213326348</v>
      </c>
      <c r="E20" s="81">
        <f>IF('[1]Skema1-7_2010'!E20=0,"-",'[1]Skema1-7_2011'!E20/'[1]Skema1-7_2010'!E20*100-100)</f>
        <v>-5.7643295910946648</v>
      </c>
      <c r="F20" s="81" t="str">
        <f>IF('[1]Skema1-7_2010'!F20=0,"-",'[1]Skema1-7_2011'!F20/'[1]Skema1-7_2010'!F20*100-100)</f>
        <v>-</v>
      </c>
      <c r="G20" s="81">
        <f>IF('[1]Skema1-7_2010'!G20=0,"-",'[1]Skema1-7_2011'!G20/'[1]Skema1-7_2010'!G20*100-100)</f>
        <v>-2.0923520923520869</v>
      </c>
      <c r="H20" s="81">
        <f>IF('[1]Skema1-7_2010'!H20=0,"-",'[1]Skema1-7_2011'!H20/'[1]Skema1-7_2010'!H20*100-100)</f>
        <v>-5.7022221473803967</v>
      </c>
      <c r="I20" s="81">
        <f>IF('[1]Skema1-7_2010'!I20=0,"-",'[1]Skema1-7_2011'!I20/'[1]Skema1-7_2010'!I20*100-100)</f>
        <v>-177.16049382716051</v>
      </c>
      <c r="J20" s="13">
        <f>IF('[1]Skema1-7_2010'!J20=0,"-",'[1]Skema1-7_2011'!J20/'[1]Skema1-7_2010'!J20*100-100)</f>
        <v>2.8310281448532351</v>
      </c>
      <c r="N20" s="3"/>
      <c r="O20" s="60"/>
      <c r="P20" s="61"/>
      <c r="Q20" s="3"/>
      <c r="R20" s="3"/>
    </row>
    <row r="21" spans="1:18" ht="13.5" customHeight="1" x14ac:dyDescent="0.2">
      <c r="A21" s="28">
        <v>6007</v>
      </c>
      <c r="B21" s="28" t="s">
        <v>14</v>
      </c>
      <c r="C21" s="81">
        <f>IF('[1]Skema1-7_2010'!C21=0,"-",'[1]Skema1-7_2011'!C21/'[1]Skema1-7_2010'!C21*100-100)</f>
        <v>2.725943857634249</v>
      </c>
      <c r="D21" s="81">
        <f>IF('[1]Skema1-7_2010'!D21=0,"-",'[1]Skema1-7_2011'!D21/'[1]Skema1-7_2010'!D21*100-100)</f>
        <v>11.177000851792002</v>
      </c>
      <c r="E21" s="81">
        <f>IF('[1]Skema1-7_2010'!E21=0,"-",'[1]Skema1-7_2011'!E21/'[1]Skema1-7_2010'!E21*100-100)</f>
        <v>-7.3637920628239186</v>
      </c>
      <c r="F21" s="81" t="str">
        <f>IF('[1]Skema1-7_2010'!F21=0,"-",'[1]Skema1-7_2011'!F21/'[1]Skema1-7_2010'!F21*100-100)</f>
        <v>-</v>
      </c>
      <c r="G21" s="81">
        <f>IF('[1]Skema1-7_2010'!G21=0,"-",'[1]Skema1-7_2011'!G21/'[1]Skema1-7_2010'!G21*100-100)</f>
        <v>-49.386133465238537</v>
      </c>
      <c r="H21" s="81">
        <f>IF('[1]Skema1-7_2010'!H21=0,"-",'[1]Skema1-7_2011'!H21/'[1]Skema1-7_2010'!H21*100-100)</f>
        <v>-21.35515157497926</v>
      </c>
      <c r="I21" s="81">
        <f>IF('[1]Skema1-7_2010'!I21=0,"-",'[1]Skema1-7_2011'!I21/'[1]Skema1-7_2010'!I21*100-100)</f>
        <v>-6.7969929527931185</v>
      </c>
      <c r="J21" s="13">
        <f>IF('[1]Skema1-7_2010'!J21=0,"-",'[1]Skema1-7_2011'!J21/'[1]Skema1-7_2010'!J21*100-100)</f>
        <v>3.4429487139040305</v>
      </c>
      <c r="N21" s="3"/>
      <c r="O21" s="60"/>
      <c r="P21" s="61"/>
      <c r="Q21" s="3"/>
      <c r="R21" s="3"/>
    </row>
    <row r="22" spans="1:18" ht="13.5" customHeight="1" x14ac:dyDescent="0.2">
      <c r="A22" s="28">
        <v>6008</v>
      </c>
      <c r="B22" s="28" t="s">
        <v>54</v>
      </c>
      <c r="C22" s="81">
        <f>IF('[1]Skema1-7_2010'!C22=0,"-",'[1]Skema1-7_2011'!C22/'[1]Skema1-7_2010'!C22*100-100)</f>
        <v>-1.3605598147809417</v>
      </c>
      <c r="D22" s="81">
        <f>IF('[1]Skema1-7_2010'!D22=0,"-",'[1]Skema1-7_2011'!D22/'[1]Skema1-7_2010'!D22*100-100)</f>
        <v>9.5638274179376452</v>
      </c>
      <c r="E22" s="81">
        <f>IF('[1]Skema1-7_2010'!E22=0,"-",'[1]Skema1-7_2011'!E22/'[1]Skema1-7_2010'!E22*100-100)</f>
        <v>-7.3624414822753579</v>
      </c>
      <c r="F22" s="81" t="str">
        <f>IF('[1]Skema1-7_2010'!F22=0,"-",'[1]Skema1-7_2011'!F22/'[1]Skema1-7_2010'!F22*100-100)</f>
        <v>-</v>
      </c>
      <c r="G22" s="81">
        <f>IF('[1]Skema1-7_2010'!G22=0,"-",'[1]Skema1-7_2011'!G22/'[1]Skema1-7_2010'!G22*100-100)</f>
        <v>-23.22747326523762</v>
      </c>
      <c r="H22" s="81">
        <f>IF('[1]Skema1-7_2010'!H22=0,"-",'[1]Skema1-7_2011'!H22/'[1]Skema1-7_2010'!H22*100-100)</f>
        <v>13.853326794831261</v>
      </c>
      <c r="I22" s="81">
        <f>IF('[1]Skema1-7_2010'!I22=0,"-",'[1]Skema1-7_2011'!I22/'[1]Skema1-7_2010'!I22*100-100)</f>
        <v>-38.224074241829477</v>
      </c>
      <c r="J22" s="13">
        <f>IF('[1]Skema1-7_2010'!J22=0,"-",'[1]Skema1-7_2011'!J22/'[1]Skema1-7_2010'!J22*100-100)</f>
        <v>-1.130717129834153</v>
      </c>
      <c r="N22" s="3"/>
      <c r="O22" s="3"/>
      <c r="P22" s="3"/>
      <c r="Q22" s="3"/>
      <c r="R22" s="3"/>
    </row>
    <row r="23" spans="1:18" ht="13.5" customHeight="1" x14ac:dyDescent="0.2">
      <c r="A23" s="28">
        <v>6013</v>
      </c>
      <c r="B23" s="28" t="s">
        <v>67</v>
      </c>
      <c r="C23" s="81">
        <f>IF('[1]Skema1-7_2010'!C23=0,"-",'[1]Skema1-7_2011'!C23/'[1]Skema1-7_2010'!C23*100-100)</f>
        <v>24.624293169353322</v>
      </c>
      <c r="D23" s="81">
        <f>IF('[1]Skema1-7_2010'!D23=0,"-",'[1]Skema1-7_2011'!D23/'[1]Skema1-7_2010'!D23*100-100)</f>
        <v>33.532207814597257</v>
      </c>
      <c r="E23" s="81">
        <f>IF('[1]Skema1-7_2010'!E23=0,"-",'[1]Skema1-7_2011'!E23/'[1]Skema1-7_2010'!E23*100-100)</f>
        <v>14.672962031083344</v>
      </c>
      <c r="F23" s="81" t="str">
        <f>IF('[1]Skema1-7_2010'!F23=0,"-",'[1]Skema1-7_2011'!F23/'[1]Skema1-7_2010'!F23*100-100)</f>
        <v>-</v>
      </c>
      <c r="G23" s="81" t="str">
        <f>IF('[1]Skema1-7_2010'!G23=0,"-",'[1]Skema1-7_2011'!G23/'[1]Skema1-7_2010'!G23*100-100)</f>
        <v>-</v>
      </c>
      <c r="H23" s="81" t="str">
        <f>IF('[1]Skema1-7_2010'!H23=0,"-",'[1]Skema1-7_2011'!H23/'[1]Skema1-7_2010'!H23*100-100)</f>
        <v>-</v>
      </c>
      <c r="I23" s="81">
        <f>IF('[1]Skema1-7_2010'!I23=0,"-",'[1]Skema1-7_2011'!I23/'[1]Skema1-7_2010'!I23*100-100)</f>
        <v>-199.20634920634922</v>
      </c>
      <c r="J23" s="13">
        <f>IF('[1]Skema1-7_2010'!J23=0,"-",'[1]Skema1-7_2011'!J23/'[1]Skema1-7_2010'!J23*100-100)</f>
        <v>24.575911789652238</v>
      </c>
      <c r="N23" s="3"/>
      <c r="O23" s="3"/>
      <c r="P23" s="3"/>
      <c r="Q23" s="3"/>
      <c r="R23" s="3"/>
    </row>
    <row r="24" spans="1:18" ht="13.5" customHeight="1" x14ac:dyDescent="0.2">
      <c r="A24" s="28">
        <v>6006</v>
      </c>
      <c r="B24" s="28" t="s">
        <v>49</v>
      </c>
      <c r="C24" s="81">
        <f>IF('[1]Skema1-7_2010'!C24=0,"-",'[1]Skema1-7_2011'!C24/'[1]Skema1-7_2010'!C24*100-100)</f>
        <v>3.6367635815362007</v>
      </c>
      <c r="D24" s="81">
        <f>IF('[1]Skema1-7_2010'!D24=0,"-",'[1]Skema1-7_2011'!D24/'[1]Skema1-7_2010'!D24*100-100)</f>
        <v>4.6264609171164039</v>
      </c>
      <c r="E24" s="81">
        <f>IF('[1]Skema1-7_2010'!E24=0,"-",'[1]Skema1-7_2011'!E24/'[1]Skema1-7_2010'!E24*100-100)</f>
        <v>-15.301004512622768</v>
      </c>
      <c r="F24" s="81" t="str">
        <f>IF('[1]Skema1-7_2010'!F24=0,"-",'[1]Skema1-7_2011'!F24/'[1]Skema1-7_2010'!F24*100-100)</f>
        <v>-</v>
      </c>
      <c r="G24" s="81">
        <f>IF('[1]Skema1-7_2010'!G24=0,"-",'[1]Skema1-7_2011'!G24/'[1]Skema1-7_2010'!G24*100-100)</f>
        <v>222.63630089717043</v>
      </c>
      <c r="H24" s="81">
        <f>IF('[1]Skema1-7_2010'!H24=0,"-",'[1]Skema1-7_2011'!H24/'[1]Skema1-7_2010'!H24*100-100)</f>
        <v>11.064906188464093</v>
      </c>
      <c r="I24" s="81">
        <f>IF('[1]Skema1-7_2010'!I24=0,"-",'[1]Skema1-7_2011'!I24/'[1]Skema1-7_2010'!I24*100-100)</f>
        <v>46.598448743108122</v>
      </c>
      <c r="J24" s="13">
        <f>IF('[1]Skema1-7_2010'!J24=0,"-",'[1]Skema1-7_2011'!J24/'[1]Skema1-7_2010'!J24*100-100)</f>
        <v>3.2104799524265104</v>
      </c>
      <c r="N24" s="3"/>
      <c r="O24" s="3"/>
      <c r="P24" s="3"/>
      <c r="Q24" s="3"/>
      <c r="R24" s="3"/>
    </row>
    <row r="25" spans="1:18" ht="13.5" customHeight="1" x14ac:dyDescent="0.2">
      <c r="A25" s="28">
        <v>6650</v>
      </c>
      <c r="B25" s="28" t="s">
        <v>15</v>
      </c>
      <c r="C25" s="81">
        <f>IF('[1]Skema1-7_2010'!C25=0,"-",'[1]Skema1-7_2011'!C25/'[1]Skema1-7_2010'!C25*100-100)</f>
        <v>-3.2010785931584422</v>
      </c>
      <c r="D25" s="81">
        <f>IF('[1]Skema1-7_2010'!D25=0,"-",'[1]Skema1-7_2011'!D25/'[1]Skema1-7_2010'!D25*100-100)</f>
        <v>33.937287307990402</v>
      </c>
      <c r="E25" s="81">
        <f>IF('[1]Skema1-7_2010'!E25=0,"-",'[1]Skema1-7_2011'!E25/'[1]Skema1-7_2010'!E25*100-100)</f>
        <v>-21.40327961223484</v>
      </c>
      <c r="F25" s="81" t="str">
        <f>IF('[1]Skema1-7_2010'!F25=0,"-",'[1]Skema1-7_2011'!F25/'[1]Skema1-7_2010'!F25*100-100)</f>
        <v>-</v>
      </c>
      <c r="G25" s="81">
        <f>IF('[1]Skema1-7_2010'!G25=0,"-",'[1]Skema1-7_2011'!G25/'[1]Skema1-7_2010'!G25*100-100)</f>
        <v>-5.1758064297249291</v>
      </c>
      <c r="H25" s="81">
        <f>IF('[1]Skema1-7_2010'!H25=0,"-",'[1]Skema1-7_2011'!H25/'[1]Skema1-7_2010'!H25*100-100)</f>
        <v>-6.2243395768952041</v>
      </c>
      <c r="I25" s="81">
        <f>IF('[1]Skema1-7_2010'!I25=0,"-",'[1]Skema1-7_2011'!I25/'[1]Skema1-7_2010'!I25*100-100)</f>
        <v>-517.13535808023994</v>
      </c>
      <c r="J25" s="13">
        <f>IF('[1]Skema1-7_2010'!J25=0,"-",'[1]Skema1-7_2011'!J25/'[1]Skema1-7_2010'!J25*100-100)</f>
        <v>-2.9259135047783076</v>
      </c>
      <c r="N25" s="3"/>
      <c r="O25" s="3"/>
      <c r="P25" s="3"/>
      <c r="Q25" s="3"/>
      <c r="R25" s="3"/>
    </row>
    <row r="26" spans="1:18" ht="13.5" customHeight="1" x14ac:dyDescent="0.2">
      <c r="A26" s="28">
        <v>6620</v>
      </c>
      <c r="B26" s="28" t="s">
        <v>76</v>
      </c>
      <c r="C26" s="81">
        <f>IF('[1]Skema1-7_2010'!C26=0,"-",'[1]Skema1-7_2011'!C26/'[1]Skema1-7_2010'!C26*100-100)</f>
        <v>0.44078575118582819</v>
      </c>
      <c r="D26" s="81">
        <f>IF('[1]Skema1-7_2010'!D26=0,"-",'[1]Skema1-7_2011'!D26/'[1]Skema1-7_2010'!D26*100-100)</f>
        <v>40.666391717588624</v>
      </c>
      <c r="E26" s="81">
        <f>IF('[1]Skema1-7_2010'!E26=0,"-",'[1]Skema1-7_2011'!E26/'[1]Skema1-7_2010'!E26*100-100)</f>
        <v>-18.35089079245526</v>
      </c>
      <c r="F26" s="81" t="str">
        <f>IF('[1]Skema1-7_2010'!F26=0,"-",'[1]Skema1-7_2011'!F26/'[1]Skema1-7_2010'!F26*100-100)</f>
        <v>-</v>
      </c>
      <c r="G26" s="81">
        <f>IF('[1]Skema1-7_2010'!G26=0,"-",'[1]Skema1-7_2011'!G26/'[1]Skema1-7_2010'!G26*100-100)</f>
        <v>-12.382603499585258</v>
      </c>
      <c r="H26" s="81">
        <f>IF('[1]Skema1-7_2010'!H26=0,"-",'[1]Skema1-7_2011'!H26/'[1]Skema1-7_2010'!H26*100-100)</f>
        <v>-31.523196627329881</v>
      </c>
      <c r="I26" s="81">
        <f>IF('[1]Skema1-7_2010'!I26=0,"-",'[1]Skema1-7_2011'!I26/'[1]Skema1-7_2010'!I26*100-100)</f>
        <v>6.606209178229733</v>
      </c>
      <c r="J26" s="13">
        <f>IF('[1]Skema1-7_2010'!J26=0,"-",'[1]Skema1-7_2011'!J26/'[1]Skema1-7_2010'!J26*100-100)</f>
        <v>2.3387174318168888</v>
      </c>
      <c r="N26" s="3"/>
      <c r="O26" s="3"/>
      <c r="P26" s="3"/>
      <c r="Q26" s="3"/>
      <c r="R26" s="3"/>
    </row>
    <row r="27" spans="1:18" ht="13.5" customHeight="1" x14ac:dyDescent="0.2">
      <c r="A27" s="28">
        <v>7005</v>
      </c>
      <c r="B27" s="28" t="s">
        <v>16</v>
      </c>
      <c r="C27" s="81">
        <f>IF('[1]Skema1-7_2010'!C27=0,"-",'[1]Skema1-7_2011'!C27/'[1]Skema1-7_2010'!C27*100-100)</f>
        <v>-4.7829182981262761</v>
      </c>
      <c r="D27" s="81">
        <f>IF('[1]Skema1-7_2010'!D27=0,"-",'[1]Skema1-7_2011'!D27/'[1]Skema1-7_2010'!D27*100-100)</f>
        <v>21.164885738080301</v>
      </c>
      <c r="E27" s="81">
        <f>IF('[1]Skema1-7_2010'!E27=0,"-",'[1]Skema1-7_2011'!E27/'[1]Skema1-7_2010'!E27*100-100)</f>
        <v>-22.595096912123594</v>
      </c>
      <c r="F27" s="81">
        <f>IF('[1]Skema1-7_2010'!F27=0,"-",'[1]Skema1-7_2011'!F27/'[1]Skema1-7_2010'!F27*100-100)</f>
        <v>-6.0323301353660241</v>
      </c>
      <c r="G27" s="81">
        <f>IF('[1]Skema1-7_2010'!G27=0,"-",'[1]Skema1-7_2011'!G27/'[1]Skema1-7_2010'!G27*100-100)</f>
        <v>-6.5506429222724591</v>
      </c>
      <c r="H27" s="81">
        <f>IF('[1]Skema1-7_2010'!H27=0,"-",'[1]Skema1-7_2011'!H27/'[1]Skema1-7_2010'!H27*100-100)</f>
        <v>-19.41045146770071</v>
      </c>
      <c r="I27" s="81">
        <f>IF('[1]Skema1-7_2010'!I27=0,"-",'[1]Skema1-7_2011'!I27/'[1]Skema1-7_2010'!I27*100-100)</f>
        <v>8.4213057897268442</v>
      </c>
      <c r="J27" s="13">
        <f>IF('[1]Skema1-7_2010'!J27=0,"-",'[1]Skema1-7_2011'!J27/'[1]Skema1-7_2010'!J27*100-100)</f>
        <v>-3.7599204372007193</v>
      </c>
      <c r="N27" s="3"/>
      <c r="O27" s="3"/>
      <c r="P27" s="3"/>
      <c r="Q27" s="3"/>
      <c r="R27" s="3"/>
    </row>
    <row r="28" spans="1:18" ht="13.5" customHeight="1" x14ac:dyDescent="0.2">
      <c r="A28" s="28">
        <v>7601</v>
      </c>
      <c r="B28" s="28" t="s">
        <v>83</v>
      </c>
      <c r="C28" s="81">
        <f>IF('[1]Skema1-7_2010'!C28=0,"-",'[1]Skema1-7_2011'!C28/'[1]Skema1-7_2010'!C28*100-100)</f>
        <v>-7.8645839878901569</v>
      </c>
      <c r="D28" s="81">
        <f>IF('[1]Skema1-7_2010'!D28=0,"-",'[1]Skema1-7_2011'!D28/'[1]Skema1-7_2010'!D28*100-100)</f>
        <v>25.911756162185412</v>
      </c>
      <c r="E28" s="81">
        <f>IF('[1]Skema1-7_2010'!E28=0,"-",'[1]Skema1-7_2011'!E28/'[1]Skema1-7_2010'!E28*100-100)</f>
        <v>-25.050320246654564</v>
      </c>
      <c r="F28" s="81" t="str">
        <f>IF('[1]Skema1-7_2010'!F28=0,"-",'[1]Skema1-7_2011'!F28/'[1]Skema1-7_2010'!F28*100-100)</f>
        <v>-</v>
      </c>
      <c r="G28" s="81">
        <f>IF('[1]Skema1-7_2010'!G28=0,"-",'[1]Skema1-7_2011'!G28/'[1]Skema1-7_2010'!G28*100-100)</f>
        <v>-36.184068478934648</v>
      </c>
      <c r="H28" s="81">
        <f>IF('[1]Skema1-7_2010'!H28=0,"-",'[1]Skema1-7_2011'!H28/'[1]Skema1-7_2010'!H28*100-100)</f>
        <v>-8.8121660645958571</v>
      </c>
      <c r="I28" s="81">
        <f>IF('[1]Skema1-7_2010'!I28=0,"-",'[1]Skema1-7_2011'!I28/'[1]Skema1-7_2010'!I28*100-100)</f>
        <v>1184.1924795808291</v>
      </c>
      <c r="J28" s="13">
        <f>IF('[1]Skema1-7_2010'!J28=0,"-",'[1]Skema1-7_2011'!J28/'[1]Skema1-7_2010'!J28*100-100)</f>
        <v>-8.6749169322271626</v>
      </c>
      <c r="N28" s="3"/>
      <c r="O28" s="60"/>
      <c r="P28" s="60"/>
      <c r="Q28" s="3"/>
      <c r="R28" s="3"/>
    </row>
    <row r="29" spans="1:18" ht="13.5" customHeight="1" x14ac:dyDescent="0.2">
      <c r="A29" s="28">
        <v>7603</v>
      </c>
      <c r="B29" s="28" t="s">
        <v>17</v>
      </c>
      <c r="C29" s="81">
        <f>IF('[1]Skema1-7_2010'!C29=0,"-",'[1]Skema1-7_2011'!C29/'[1]Skema1-7_2010'!C29*100-100)</f>
        <v>-9.1511600837660438</v>
      </c>
      <c r="D29" s="81">
        <f>IF('[1]Skema1-7_2010'!D29=0,"-",'[1]Skema1-7_2011'!D29/'[1]Skema1-7_2010'!D29*100-100)</f>
        <v>-28.590318706403551</v>
      </c>
      <c r="E29" s="81">
        <f>IF('[1]Skema1-7_2010'!E29=0,"-",'[1]Skema1-7_2011'!E29/'[1]Skema1-7_2010'!E29*100-100)</f>
        <v>8.3040871292237313</v>
      </c>
      <c r="F29" s="81" t="str">
        <f>IF('[1]Skema1-7_2010'!F29=0,"-",'[1]Skema1-7_2011'!F29/'[1]Skema1-7_2010'!F29*100-100)</f>
        <v>-</v>
      </c>
      <c r="G29" s="81">
        <f>IF('[1]Skema1-7_2010'!G29=0,"-",'[1]Skema1-7_2011'!G29/'[1]Skema1-7_2010'!G29*100-100)</f>
        <v>10.371183357063757</v>
      </c>
      <c r="H29" s="81">
        <f>IF('[1]Skema1-7_2010'!H29=0,"-",'[1]Skema1-7_2011'!H29/'[1]Skema1-7_2010'!H29*100-100)</f>
        <v>12.80457399008985</v>
      </c>
      <c r="I29" s="81">
        <f>IF('[1]Skema1-7_2010'!I29=0,"-",'[1]Skema1-7_2011'!I29/'[1]Skema1-7_2010'!I29*100-100)</f>
        <v>-1777.092519106408</v>
      </c>
      <c r="J29" s="13">
        <f>IF('[1]Skema1-7_2010'!J29=0,"-",'[1]Skema1-7_2011'!J29/'[1]Skema1-7_2010'!J29*100-100)</f>
        <v>1.7137410482179689</v>
      </c>
      <c r="N29" s="3"/>
      <c r="O29" s="60"/>
      <c r="P29" s="61"/>
      <c r="Q29" s="3"/>
      <c r="R29" s="3"/>
    </row>
    <row r="30" spans="1:18" ht="13.5" customHeight="1" x14ac:dyDescent="0.2">
      <c r="A30" s="28">
        <v>8001</v>
      </c>
      <c r="B30" s="28" t="s">
        <v>50</v>
      </c>
      <c r="C30" s="81">
        <f>IF('[1]Skema1-7_2010'!C30=0,"-",'[1]Skema1-7_2011'!C30/'[1]Skema1-7_2010'!C30*100-100)</f>
        <v>1.9679857042722517</v>
      </c>
      <c r="D30" s="81">
        <f>IF('[1]Skema1-7_2010'!D30=0,"-",'[1]Skema1-7_2011'!D30/'[1]Skema1-7_2010'!D30*100-100)</f>
        <v>-33.488658954377058</v>
      </c>
      <c r="E30" s="81">
        <f>IF('[1]Skema1-7_2010'!E30=0,"-",'[1]Skema1-7_2011'!E30/'[1]Skema1-7_2010'!E30*100-100)</f>
        <v>0.87351456658433335</v>
      </c>
      <c r="F30" s="81" t="str">
        <f>IF('[1]Skema1-7_2010'!F30=0,"-",'[1]Skema1-7_2011'!F30/'[1]Skema1-7_2010'!F30*100-100)</f>
        <v>-</v>
      </c>
      <c r="G30" s="81">
        <f>IF('[1]Skema1-7_2010'!G30=0,"-",'[1]Skema1-7_2011'!G30/'[1]Skema1-7_2010'!G30*100-100)</f>
        <v>-5.536283903553425</v>
      </c>
      <c r="H30" s="81">
        <f>IF('[1]Skema1-7_2010'!H30=0,"-",'[1]Skema1-7_2011'!H30/'[1]Skema1-7_2010'!H30*100-100)</f>
        <v>13.051903494741282</v>
      </c>
      <c r="I30" s="81">
        <f>IF('[1]Skema1-7_2010'!I30=0,"-",'[1]Skema1-7_2011'!I30/'[1]Skema1-7_2010'!I30*100-100)</f>
        <v>-42.474944338960974</v>
      </c>
      <c r="J30" s="13">
        <f>IF('[1]Skema1-7_2010'!J30=0,"-",'[1]Skema1-7_2011'!J30/'[1]Skema1-7_2010'!J30*100-100)</f>
        <v>-3.5112581395964355</v>
      </c>
      <c r="N30" s="3"/>
      <c r="O30" s="3"/>
      <c r="P30" s="3"/>
      <c r="Q30" s="3"/>
      <c r="R30" s="3"/>
    </row>
    <row r="31" spans="1:18" ht="13.5" customHeight="1" x14ac:dyDescent="0.2">
      <c r="A31" s="28">
        <v>8003</v>
      </c>
      <c r="B31" s="28" t="s">
        <v>18</v>
      </c>
      <c r="C31" s="81">
        <f>IF('[1]Skema1-7_2010'!C31=0,"-",'[1]Skema1-7_2011'!C31/'[1]Skema1-7_2010'!C31*100-100)</f>
        <v>-0.3832147677151454</v>
      </c>
      <c r="D31" s="81">
        <f>IF('[1]Skema1-7_2010'!D31=0,"-",'[1]Skema1-7_2011'!D31/'[1]Skema1-7_2010'!D31*100-100)</f>
        <v>-33.768443953190513</v>
      </c>
      <c r="E31" s="81">
        <f>IF('[1]Skema1-7_2010'!E31=0,"-",'[1]Skema1-7_2011'!E31/'[1]Skema1-7_2010'!E31*100-100)</f>
        <v>7.8038724469890326</v>
      </c>
      <c r="F31" s="81" t="str">
        <f>IF('[1]Skema1-7_2010'!F31=0,"-",'[1]Skema1-7_2011'!F31/'[1]Skema1-7_2010'!F31*100-100)</f>
        <v>-</v>
      </c>
      <c r="G31" s="81">
        <f>IF('[1]Skema1-7_2010'!G31=0,"-",'[1]Skema1-7_2011'!G31/'[1]Skema1-7_2010'!G31*100-100)</f>
        <v>-28.748513157718875</v>
      </c>
      <c r="H31" s="81">
        <f>IF('[1]Skema1-7_2010'!H31=0,"-",'[1]Skema1-7_2011'!H31/'[1]Skema1-7_2010'!H31*100-100)</f>
        <v>52.459458598271226</v>
      </c>
      <c r="I31" s="81">
        <f>IF('[1]Skema1-7_2010'!I31=0,"-",'[1]Skema1-7_2011'!I31/'[1]Skema1-7_2010'!I31*100-100)</f>
        <v>-17.805296374506028</v>
      </c>
      <c r="J31" s="13">
        <f>IF('[1]Skema1-7_2010'!J31=0,"-",'[1]Skema1-7_2011'!J31/'[1]Skema1-7_2010'!J31*100-100)</f>
        <v>-3.0506238877316889</v>
      </c>
      <c r="N31" s="3"/>
      <c r="O31" s="3"/>
      <c r="P31" s="3"/>
      <c r="Q31" s="3"/>
      <c r="R31" s="3"/>
    </row>
    <row r="32" spans="1:18" ht="13.5" customHeight="1" x14ac:dyDescent="0.2">
      <c r="A32" s="28">
        <v>8005</v>
      </c>
      <c r="B32" s="28" t="s">
        <v>19</v>
      </c>
      <c r="C32" s="81">
        <f>IF('[1]Skema1-7_2010'!C32=0,"-",'[1]Skema1-7_2011'!C32/'[1]Skema1-7_2010'!C32*100-100)</f>
        <v>-21.108939275029243</v>
      </c>
      <c r="D32" s="81">
        <f>IF('[1]Skema1-7_2010'!D32=0,"-",'[1]Skema1-7_2011'!D32/'[1]Skema1-7_2010'!D32*100-100)</f>
        <v>8.0984850161976993</v>
      </c>
      <c r="E32" s="81">
        <f>IF('[1]Skema1-7_2010'!E32=0,"-",'[1]Skema1-7_2011'!E32/'[1]Skema1-7_2010'!E32*100-100)</f>
        <v>5.3745820677945915</v>
      </c>
      <c r="F32" s="81" t="str">
        <f>IF('[1]Skema1-7_2010'!F32=0,"-",'[1]Skema1-7_2011'!F32/'[1]Skema1-7_2010'!F32*100-100)</f>
        <v>-</v>
      </c>
      <c r="G32" s="81">
        <f>IF('[1]Skema1-7_2010'!G32=0,"-",'[1]Skema1-7_2011'!G32/'[1]Skema1-7_2010'!G32*100-100)</f>
        <v>-40.688396570749511</v>
      </c>
      <c r="H32" s="81">
        <f>IF('[1]Skema1-7_2010'!H32=0,"-",'[1]Skema1-7_2011'!H32/'[1]Skema1-7_2010'!H32*100-100)</f>
        <v>521.09596819988644</v>
      </c>
      <c r="I32" s="81">
        <f>IF('[1]Skema1-7_2010'!I32=0,"-",'[1]Skema1-7_2011'!I32/'[1]Skema1-7_2010'!I32*100-100)</f>
        <v>-118.27218613402104</v>
      </c>
      <c r="J32" s="13">
        <f>IF('[1]Skema1-7_2010'!J32=0,"-",'[1]Skema1-7_2011'!J32/'[1]Skema1-7_2010'!J32*100-100)</f>
        <v>-0.43199472800223759</v>
      </c>
      <c r="N32" s="3"/>
      <c r="O32" s="3"/>
      <c r="P32" s="3"/>
      <c r="Q32" s="3"/>
      <c r="R32" s="3"/>
    </row>
    <row r="33" spans="1:18" ht="13.5" customHeight="1" x14ac:dyDescent="0.2">
      <c r="A33" s="54"/>
      <c r="B33" s="31" t="s">
        <v>28</v>
      </c>
      <c r="C33" s="48">
        <f>IF('[1]Skema1-7_2010'!C37=0,"-",'[1]Skema1-7_2011'!C37/'[1]Skema1-7_2010'!C37*100-100)</f>
        <v>-1.20630200659987</v>
      </c>
      <c r="D33" s="48">
        <f>IF('[1]Skema1-7_2010'!D37=0,"-",'[1]Skema1-7_2011'!D37/'[1]Skema1-7_2010'!D37*100-100)</f>
        <v>4.5135320072409684</v>
      </c>
      <c r="E33" s="48">
        <f>IF('[1]Skema1-7_2010'!E37=0,"-",'[1]Skema1-7_2011'!E37/'[1]Skema1-7_2010'!E37*100-100)</f>
        <v>-8.3452838542618082</v>
      </c>
      <c r="F33" s="48">
        <f>IF('[1]Skema1-7_2010'!F37=0,"-",'[1]Skema1-7_2011'!F37/'[1]Skema1-7_2010'!F37*100-100)</f>
        <v>6.6550698903640182</v>
      </c>
      <c r="G33" s="48">
        <f>IF('[1]Skema1-7_2010'!G37=0,"-",'[1]Skema1-7_2011'!G37/'[1]Skema1-7_2010'!G37*100-100)</f>
        <v>-11.888885312184698</v>
      </c>
      <c r="H33" s="48">
        <f>IF('[1]Skema1-7_2010'!H37=0,"-",'[1]Skema1-7_2011'!H37/'[1]Skema1-7_2010'!H37*100-100)</f>
        <v>-9.9689776801686776</v>
      </c>
      <c r="I33" s="48">
        <f>IF('[1]Skema1-7_2010'!I37=0,"-",'[1]Skema1-7_2011'!I37/'[1]Skema1-7_2010'!I37*100-100)</f>
        <v>50.901706044770123</v>
      </c>
      <c r="J33" s="48">
        <f>IF('[1]Skema1-7_2010'!J37=0,"-",'[1]Skema1-7_2011'!J37/'[1]Skema1-7_2010'!J37*100-100)</f>
        <v>-1.400016693624579</v>
      </c>
      <c r="K33" s="51"/>
      <c r="L33" s="3"/>
      <c r="M33" s="3"/>
      <c r="N33" s="3"/>
      <c r="O33" s="3"/>
      <c r="P33" s="3"/>
      <c r="Q33" s="3"/>
      <c r="R33" s="3"/>
    </row>
    <row r="34" spans="1:18" ht="13.5" customHeight="1" x14ac:dyDescent="0.2">
      <c r="A34" s="33"/>
      <c r="B34" s="18"/>
      <c r="C34" s="84"/>
      <c r="D34" s="84"/>
      <c r="E34" s="84"/>
      <c r="F34" s="84"/>
      <c r="G34" s="84"/>
      <c r="H34" s="84"/>
      <c r="I34" s="84"/>
      <c r="J34" s="84"/>
      <c r="L34" s="3"/>
      <c r="M34" s="3"/>
      <c r="N34" s="3"/>
      <c r="O34" s="3"/>
      <c r="P34" s="3"/>
      <c r="Q34" s="3"/>
      <c r="R34" s="3"/>
    </row>
    <row r="35" spans="1:18" ht="13.5" customHeight="1" x14ac:dyDescent="0.2">
      <c r="A35" s="33"/>
      <c r="B35" s="35" t="s">
        <v>42</v>
      </c>
      <c r="C35" s="85">
        <f>IF('[1]Skema1-7_2010'!C39=0,"-",'[1]Skema1-7_2011'!C39/'[1]Skema1-7_2010'!C39*100-100)</f>
        <v>-2.6288390556447041</v>
      </c>
      <c r="D35" s="85">
        <f>IF('[1]Skema1-7_2010'!D39=0,"-",'[1]Skema1-7_2011'!D39/'[1]Skema1-7_2010'!D39*100-100)</f>
        <v>1.3441399458897934</v>
      </c>
      <c r="E35" s="85">
        <f>IF('[1]Skema1-7_2010'!E39=0,"-",'[1]Skema1-7_2011'!E39/'[1]Skema1-7_2010'!E39*100-100)</f>
        <v>-5.2749784112640867</v>
      </c>
      <c r="F35" s="85" t="str">
        <f>IF('[1]Skema1-7_2010'!F39=0,"-",'[1]Skema1-7_2011'!F39/'[1]Skema1-7_2010'!F39*100-100)</f>
        <v>-</v>
      </c>
      <c r="G35" s="85">
        <f>IF('[1]Skema1-7_2010'!G39=0,"-",'[1]Skema1-7_2011'!G39/'[1]Skema1-7_2010'!G39*100-100)</f>
        <v>19.897594479424569</v>
      </c>
      <c r="H35" s="85">
        <f>IF('[1]Skema1-7_2010'!H39=0,"-",'[1]Skema1-7_2011'!H39/'[1]Skema1-7_2010'!H39*100-100)</f>
        <v>-1.9146123006818385</v>
      </c>
      <c r="I35" s="135">
        <f>IF('[1]Skema1-7_2010'!I39=0,"-",'[1]Skema1-7_2011'!I39/'[1]Skema1-7_2010'!I39*100-100)</f>
        <v>-21.751533253106388</v>
      </c>
      <c r="J35" s="86">
        <f>IF('[1]Skema1-7_2010'!J39=0,"-",'[1]Skema1-7_2011'!J39/'[1]Skema1-7_2010'!J39*100-100)</f>
        <v>-2.5091273432445007</v>
      </c>
      <c r="L35" s="50"/>
      <c r="M35" s="3"/>
      <c r="N35" s="3"/>
      <c r="O35" s="3"/>
      <c r="P35" s="3"/>
      <c r="Q35" s="3"/>
      <c r="R35" s="3"/>
    </row>
    <row r="36" spans="1:18" ht="13.5" customHeight="1" x14ac:dyDescent="0.2">
      <c r="A36" s="33"/>
      <c r="B36" s="38" t="s">
        <v>43</v>
      </c>
      <c r="C36" s="87">
        <f>IF('[1]Skema1-7_2010'!C40=0,"-",'[1]Skema1-7_2011'!C40/'[1]Skema1-7_2010'!C40*100-100)</f>
        <v>-1.6794449339204931</v>
      </c>
      <c r="D36" s="87">
        <f>IF('[1]Skema1-7_2010'!D40=0,"-",'[1]Skema1-7_2011'!D40/'[1]Skema1-7_2010'!D40*100-100)</f>
        <v>1.4293614625428859</v>
      </c>
      <c r="E36" s="87">
        <f>IF('[1]Skema1-7_2010'!E40=0,"-",'[1]Skema1-7_2011'!E40/'[1]Skema1-7_2010'!E40*100-100)</f>
        <v>-4.9802183701091991</v>
      </c>
      <c r="F36" s="87">
        <f>IF('[1]Skema1-7_2010'!F40=0,"-",'[1]Skema1-7_2011'!F40/'[1]Skema1-7_2010'!F40*100-100)</f>
        <v>5.2586865521965507</v>
      </c>
      <c r="G36" s="87">
        <f>IF('[1]Skema1-7_2010'!G40=0,"-",'[1]Skema1-7_2011'!G40/'[1]Skema1-7_2010'!G40*100-100)</f>
        <v>-12.825627402047175</v>
      </c>
      <c r="H36" s="87">
        <f>IF('[1]Skema1-7_2010'!H40=0,"-",'[1]Skema1-7_2011'!H40/'[1]Skema1-7_2010'!H40*100-100)</f>
        <v>3.5944173751778266</v>
      </c>
      <c r="I36" s="81">
        <f>IF('[1]Skema1-7_2010'!I40=0,"-",'[1]Skema1-7_2011'!I40/'[1]Skema1-7_2010'!I40*100-100)</f>
        <v>65.556576328281807</v>
      </c>
      <c r="J36" s="88">
        <f>IF('[1]Skema1-7_2010'!J40=0,"-",'[1]Skema1-7_2011'!J40/'[1]Skema1-7_2010'!J40*100-100)</f>
        <v>-1.8969123239435959</v>
      </c>
      <c r="L36" s="50"/>
      <c r="M36" s="3"/>
      <c r="N36" s="60"/>
      <c r="O36" s="60"/>
      <c r="P36" s="60"/>
      <c r="Q36" s="3"/>
      <c r="R36" s="3"/>
    </row>
    <row r="37" spans="1:18" ht="13.5" customHeight="1" x14ac:dyDescent="0.2">
      <c r="A37" s="33"/>
      <c r="B37" s="38" t="s">
        <v>44</v>
      </c>
      <c r="C37" s="87">
        <f>IF('[1]Skema1-7_2010'!C41=0,"-",'[1]Skema1-7_2011'!C41/'[1]Skema1-7_2010'!C41*100-100)</f>
        <v>1.6265423545022628</v>
      </c>
      <c r="D37" s="87">
        <f>IF('[1]Skema1-7_2010'!D41=0,"-",'[1]Skema1-7_2011'!D41/'[1]Skema1-7_2010'!D41*100-100)</f>
        <v>9.8906200239545541</v>
      </c>
      <c r="E37" s="87">
        <f>IF('[1]Skema1-7_2010'!E41=0,"-",'[1]Skema1-7_2011'!E41/'[1]Skema1-7_2010'!E41*100-100)</f>
        <v>-6.4759916652425602</v>
      </c>
      <c r="F37" s="87">
        <f>IF('[1]Skema1-7_2010'!F41=0,"-",'[1]Skema1-7_2011'!F41/'[1]Skema1-7_2010'!F41*100-100)</f>
        <v>-17.357827316170045</v>
      </c>
      <c r="G37" s="87">
        <f>IF('[1]Skema1-7_2010'!G41=0,"-",'[1]Skema1-7_2011'!G41/'[1]Skema1-7_2010'!G41*100-100)</f>
        <v>-58.526183926297534</v>
      </c>
      <c r="H37" s="87">
        <f>IF('[1]Skema1-7_2010'!H41=0,"-",'[1]Skema1-7_2011'!H41/'[1]Skema1-7_2010'!H41*100-100)</f>
        <v>21.436157554972084</v>
      </c>
      <c r="I37" s="81">
        <f>IF('[1]Skema1-7_2010'!I41=0,"-",'[1]Skema1-7_2011'!I41/'[1]Skema1-7_2010'!I41*100-100)</f>
        <v>-68.977075017910138</v>
      </c>
      <c r="J37" s="88">
        <f>IF('[1]Skema1-7_2010'!J41=0,"-",'[1]Skema1-7_2011'!J41/'[1]Skema1-7_2010'!J41*100-100)</f>
        <v>1.1606604370228695</v>
      </c>
      <c r="L37" s="50"/>
      <c r="M37" s="3"/>
      <c r="N37" s="60"/>
      <c r="O37" s="60"/>
      <c r="P37" s="60"/>
      <c r="Q37" s="3"/>
      <c r="R37" s="3"/>
    </row>
    <row r="38" spans="1:18" ht="13.5" customHeight="1" x14ac:dyDescent="0.2">
      <c r="A38" s="33"/>
      <c r="B38" s="38" t="s">
        <v>45</v>
      </c>
      <c r="C38" s="87">
        <f>IF('[1]Skema1-7_2010'!C42=0,"-",'[1]Skema1-7_2011'!C42/'[1]Skema1-7_2010'!C42*100-100)</f>
        <v>-2.0132741962493839</v>
      </c>
      <c r="D38" s="87">
        <f>IF('[1]Skema1-7_2010'!D42=0,"-",'[1]Skema1-7_2011'!D42/'[1]Skema1-7_2010'!D42*100-100)</f>
        <v>33.12708409330304</v>
      </c>
      <c r="E38" s="87">
        <f>IF('[1]Skema1-7_2010'!E42=0,"-",'[1]Skema1-7_2011'!E42/'[1]Skema1-7_2010'!E42*100-100)</f>
        <v>-20.298932119195683</v>
      </c>
      <c r="F38" s="87">
        <f>IF('[1]Skema1-7_2010'!F42=0,"-",'[1]Skema1-7_2011'!F42/'[1]Skema1-7_2010'!F42*100-100)</f>
        <v>-6.0140768972415799</v>
      </c>
      <c r="G38" s="87">
        <f>IF('[1]Skema1-7_2010'!G42=0,"-",'[1]Skema1-7_2011'!G42/'[1]Skema1-7_2010'!G42*100-100)</f>
        <v>-11.975869345811546</v>
      </c>
      <c r="H38" s="87">
        <f>IF('[1]Skema1-7_2010'!H42=0,"-",'[1]Skema1-7_2011'!H42/'[1]Skema1-7_2010'!H42*100-100)</f>
        <v>-16.713274974055693</v>
      </c>
      <c r="I38" s="87">
        <f>IF('[1]Skema1-7_2010'!I42=0,"-",'[1]Skema1-7_2011'!I42/'[1]Skema1-7_2010'!I42*100-100)</f>
        <v>625.91145833333337</v>
      </c>
      <c r="J38" s="88">
        <f>IF('[1]Skema1-7_2010'!J42=0,"-",'[1]Skema1-7_2011'!J42/'[1]Skema1-7_2010'!J42*100-100)</f>
        <v>-1.0832757905578205</v>
      </c>
      <c r="L38" s="50"/>
      <c r="M38" s="3"/>
      <c r="N38" s="60"/>
      <c r="O38" s="60"/>
      <c r="P38" s="60"/>
      <c r="Q38" s="3"/>
      <c r="R38" s="3"/>
    </row>
    <row r="39" spans="1:18" ht="13.5" customHeight="1" x14ac:dyDescent="0.2">
      <c r="A39" s="41"/>
      <c r="B39" s="42" t="s">
        <v>46</v>
      </c>
      <c r="C39" s="89">
        <f>IF('[1]Skema1-7_2010'!C43=0,"-",'[1]Skema1-7_2011'!C43/'[1]Skema1-7_2010'!C43*100-100)</f>
        <v>-0.56840574635350549</v>
      </c>
      <c r="D39" s="89">
        <f>IF('[1]Skema1-7_2010'!D43=0,"-",'[1]Skema1-7_2011'!D43/'[1]Skema1-7_2010'!D43*100-100)</f>
        <v>-31.335192600392844</v>
      </c>
      <c r="E39" s="89">
        <f>IF('[1]Skema1-7_2010'!E43=0,"-",'[1]Skema1-7_2011'!E43/'[1]Skema1-7_2010'!E43*100-100)</f>
        <v>3.2064169886794218</v>
      </c>
      <c r="F39" s="89" t="str">
        <f>IF('[1]Skema1-7_2010'!F43=0,"-",'[1]Skema1-7_2011'!F43/'[1]Skema1-7_2010'!F43*100-100)</f>
        <v>-</v>
      </c>
      <c r="G39" s="89">
        <f>IF('[1]Skema1-7_2010'!G43=0,"-",'[1]Skema1-7_2011'!G43/'[1]Skema1-7_2010'!G43*100-100)</f>
        <v>-7.5414538057918037</v>
      </c>
      <c r="H39" s="89">
        <f>IF('[1]Skema1-7_2010'!H43=0,"-",'[1]Skema1-7_2011'!H43/'[1]Skema1-7_2010'!H43*100-100)</f>
        <v>24.386313303898689</v>
      </c>
      <c r="I39" s="89" t="str">
        <f>IF('[1]Skema1-7_2010'!I43=0,"-",'[1]Skema1-7_2011'!I43/'[1]Skema1-7_2010'!I43*100-100)</f>
        <v>-</v>
      </c>
      <c r="J39" s="90">
        <f>IF('[1]Skema1-7_2010'!J43=0,"-",'[1]Skema1-7_2011'!J43/'[1]Skema1-7_2010'!J43*100-100)</f>
        <v>-2.936272935736369</v>
      </c>
      <c r="L39" s="50"/>
      <c r="M39" s="3"/>
      <c r="N39" s="60"/>
      <c r="O39" s="60"/>
      <c r="P39" s="60"/>
      <c r="Q39" s="3"/>
      <c r="R39" s="3"/>
    </row>
    <row r="40" spans="1:18" ht="13.5" customHeight="1" x14ac:dyDescent="0.2">
      <c r="A40" s="41"/>
      <c r="B40" s="31" t="s">
        <v>28</v>
      </c>
      <c r="C40" s="85">
        <f>IF('[1]Skema1-7_2010'!C44=0,"-",'[1]Skema1-7_2011'!C44/'[1]Skema1-7_2010'!C44*100-100)</f>
        <v>-1.2063020065998415</v>
      </c>
      <c r="D40" s="91">
        <f>IF('[1]Skema1-7_2010'!D44=0,"-",'[1]Skema1-7_2011'!D44/'[1]Skema1-7_2010'!D44*100-100)</f>
        <v>4.5135320072409684</v>
      </c>
      <c r="E40" s="91">
        <f>IF('[1]Skema1-7_2010'!E44=0,"-",'[1]Skema1-7_2011'!E44/'[1]Skema1-7_2010'!E44*100-100)</f>
        <v>-8.3452838542618082</v>
      </c>
      <c r="F40" s="91">
        <f>IF('[1]Skema1-7_2010'!F44=0,"-",'[1]Skema1-7_2011'!F44/'[1]Skema1-7_2010'!F44*100-100)</f>
        <v>6.6550698903640182</v>
      </c>
      <c r="G40" s="91">
        <f>IF('[1]Skema1-7_2010'!G44=0,"-",'[1]Skema1-7_2011'!G44/'[1]Skema1-7_2010'!G44*100-100)</f>
        <v>-11.888885312184698</v>
      </c>
      <c r="H40" s="91">
        <f>IF('[1]Skema1-7_2010'!H44=0,"-",'[1]Skema1-7_2011'!H44/'[1]Skema1-7_2010'!H44*100-100)</f>
        <v>-9.9689776801686492</v>
      </c>
      <c r="I40" s="91">
        <f>IF('[1]Skema1-7_2010'!I44=0,"-",'[1]Skema1-7_2011'!I44/'[1]Skema1-7_2010'!I44*100-100)</f>
        <v>50.901706044770151</v>
      </c>
      <c r="J40" s="92">
        <f>IF('[1]Skema1-7_2010'!J44=0,"-",'[1]Skema1-7_2011'!J44/'[1]Skema1-7_2010'!J44*100-100)</f>
        <v>-1.3983704190151087</v>
      </c>
      <c r="L40" s="3"/>
      <c r="M40" s="3"/>
      <c r="N40" s="60"/>
      <c r="O40" s="60"/>
      <c r="P40" s="60"/>
      <c r="Q40" s="3"/>
      <c r="R40" s="3"/>
    </row>
    <row r="41" spans="1:18" ht="13.5" customHeight="1" x14ac:dyDescent="0.2">
      <c r="C41" s="62"/>
      <c r="N41" s="3"/>
      <c r="O41" s="3"/>
      <c r="P41" s="3"/>
      <c r="Q41" s="3"/>
      <c r="R41" s="3"/>
    </row>
    <row r="42" spans="1:18" ht="13.5" customHeight="1" x14ac:dyDescent="0.2">
      <c r="D42" s="20"/>
      <c r="E42" s="20"/>
      <c r="N42" s="3"/>
      <c r="O42" s="3"/>
      <c r="P42" s="3"/>
      <c r="Q42" s="3"/>
      <c r="R42" s="3"/>
    </row>
    <row r="43" spans="1:18" ht="13.5" customHeight="1" x14ac:dyDescent="0.2">
      <c r="N43" s="3"/>
      <c r="O43" s="3"/>
      <c r="P43" s="3"/>
      <c r="Q43" s="3"/>
      <c r="R43" s="3"/>
    </row>
    <row r="44" spans="1:18" ht="13.5" customHeight="1" x14ac:dyDescent="0.2">
      <c r="N44" s="3"/>
      <c r="O44" s="3"/>
      <c r="P44" s="3"/>
      <c r="Q44" s="3"/>
      <c r="R44" s="3"/>
    </row>
    <row r="45" spans="1:18" ht="13.5" customHeight="1" x14ac:dyDescent="0.2">
      <c r="N45" s="3"/>
      <c r="O45" s="3"/>
      <c r="P45" s="3"/>
      <c r="Q45" s="3"/>
      <c r="R45" s="3"/>
    </row>
    <row r="46" spans="1:18" ht="13.5" customHeight="1" x14ac:dyDescent="0.2">
      <c r="N46" s="3"/>
      <c r="O46" s="3"/>
      <c r="P46" s="3"/>
      <c r="Q46" s="3"/>
      <c r="R46" s="3"/>
    </row>
    <row r="47" spans="1:18" ht="13.5" customHeight="1" x14ac:dyDescent="0.2">
      <c r="N47" s="3"/>
      <c r="O47" s="3"/>
      <c r="P47" s="3"/>
      <c r="Q47" s="3"/>
      <c r="R47" s="3"/>
    </row>
    <row r="48" spans="1:18" ht="13.5" customHeight="1" x14ac:dyDescent="0.2">
      <c r="N48" s="3"/>
      <c r="O48" s="3"/>
      <c r="P48" s="3"/>
      <c r="Q48" s="3"/>
      <c r="R48" s="3"/>
    </row>
    <row r="49" spans="14:18" x14ac:dyDescent="0.2">
      <c r="N49" s="3"/>
      <c r="O49" s="3"/>
      <c r="P49" s="3"/>
      <c r="Q49" s="3"/>
      <c r="R49" s="3"/>
    </row>
  </sheetData>
  <pageMargins left="0.51181102362204722" right="0.43307086614173229" top="0.51181102362204722" bottom="0.19685039370078741" header="0.23622047244094491" footer="0.23622047244094491"/>
  <pageSetup paperSize="9" scale="84" orientation="landscape" r:id="rId1"/>
  <headerFooter alignWithMargins="0">
    <oddHeader>&amp;CSide 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00" workbookViewId="0"/>
  </sheetViews>
  <sheetFormatPr defaultRowHeight="12" x14ac:dyDescent="0.2"/>
  <cols>
    <col min="1" max="1" width="8.5703125" style="41" customWidth="1"/>
    <col min="2" max="2" width="39.28515625" style="6" customWidth="1"/>
    <col min="3" max="3" width="20.140625" style="7" customWidth="1"/>
    <col min="4" max="7" width="14.28515625" style="6" customWidth="1"/>
    <col min="8" max="16384" width="9.140625" style="6"/>
  </cols>
  <sheetData>
    <row r="1" spans="1:9" ht="15.75" x14ac:dyDescent="0.25">
      <c r="A1" s="8"/>
    </row>
    <row r="2" spans="1:9" ht="13.5" customHeight="1" x14ac:dyDescent="0.2">
      <c r="A2" s="47" t="s">
        <v>79</v>
      </c>
      <c r="B2" s="3"/>
      <c r="C2" s="4"/>
      <c r="D2" s="41"/>
    </row>
    <row r="3" spans="1:9" ht="13.5" customHeight="1" x14ac:dyDescent="0.2">
      <c r="A3" s="19" t="s">
        <v>57</v>
      </c>
      <c r="B3" s="3"/>
      <c r="C3" s="4"/>
    </row>
    <row r="4" spans="1:9" ht="54" customHeight="1" x14ac:dyDescent="0.2">
      <c r="A4" s="52" t="s">
        <v>20</v>
      </c>
      <c r="B4" s="52" t="s">
        <v>0</v>
      </c>
      <c r="C4" s="12" t="s">
        <v>29</v>
      </c>
      <c r="D4" s="12" t="s">
        <v>30</v>
      </c>
      <c r="E4" s="12" t="s">
        <v>37</v>
      </c>
      <c r="F4" s="12" t="s">
        <v>35</v>
      </c>
      <c r="G4" s="12" t="s">
        <v>36</v>
      </c>
      <c r="I4" s="3"/>
    </row>
    <row r="5" spans="1:9" ht="13.5" customHeight="1" x14ac:dyDescent="0.2">
      <c r="A5" s="99">
        <v>1301</v>
      </c>
      <c r="B5" s="99" t="s">
        <v>1</v>
      </c>
      <c r="C5" s="13">
        <f>'[1]Skema1-7_2010'!J5</f>
        <v>6412944.3839999996</v>
      </c>
      <c r="D5" s="13">
        <v>175460.34752007714</v>
      </c>
      <c r="E5" s="13">
        <f>C5-D5</f>
        <v>6237484.036479922</v>
      </c>
      <c r="F5" s="13">
        <v>977637.02399999998</v>
      </c>
      <c r="G5" s="138">
        <f t="shared" ref="G5:G32" si="0">E5-F5</f>
        <v>5259847.0124799218</v>
      </c>
    </row>
    <row r="6" spans="1:9" ht="13.5" customHeight="1" x14ac:dyDescent="0.2">
      <c r="A6" s="28">
        <v>1309</v>
      </c>
      <c r="B6" s="28" t="s">
        <v>2</v>
      </c>
      <c r="C6" s="13">
        <f>'[1]Skema1-7_2010'!J6</f>
        <v>1632507.4080000001</v>
      </c>
      <c r="D6" s="13">
        <v>53971.8</v>
      </c>
      <c r="E6" s="13">
        <f t="shared" ref="E6:E32" si="1">C6-D6</f>
        <v>1578535.608</v>
      </c>
      <c r="F6" s="13">
        <v>56123.084722352629</v>
      </c>
      <c r="G6" s="138">
        <f t="shared" si="0"/>
        <v>1522412.5232776473</v>
      </c>
    </row>
    <row r="7" spans="1:9" ht="13.5" customHeight="1" x14ac:dyDescent="0.2">
      <c r="A7" s="28">
        <v>1330</v>
      </c>
      <c r="B7" s="28" t="s">
        <v>3</v>
      </c>
      <c r="C7" s="13">
        <f>'[1]Skema1-7_2010'!J7</f>
        <v>2124968.8319999999</v>
      </c>
      <c r="D7" s="13">
        <v>62786.919424166117</v>
      </c>
      <c r="E7" s="13">
        <f t="shared" si="1"/>
        <v>2062181.9125758337</v>
      </c>
      <c r="F7" s="13">
        <v>117977.34700387015</v>
      </c>
      <c r="G7" s="138">
        <f t="shared" si="0"/>
        <v>1944204.5655719636</v>
      </c>
    </row>
    <row r="8" spans="1:9" ht="13.5" customHeight="1" x14ac:dyDescent="0.2">
      <c r="A8" s="28">
        <v>1351</v>
      </c>
      <c r="B8" s="28" t="s">
        <v>4</v>
      </c>
      <c r="C8" s="13">
        <f>'[1]Skema1-7_2010'!J8</f>
        <v>379944.43200000003</v>
      </c>
      <c r="D8" s="13">
        <v>605</v>
      </c>
      <c r="E8" s="13">
        <f t="shared" si="1"/>
        <v>379339.43200000003</v>
      </c>
      <c r="F8" s="13">
        <v>1039.8746348359489</v>
      </c>
      <c r="G8" s="138">
        <f t="shared" si="0"/>
        <v>378299.5573651641</v>
      </c>
    </row>
    <row r="9" spans="1:9" ht="13.5" customHeight="1" x14ac:dyDescent="0.2">
      <c r="A9" s="28">
        <v>1401</v>
      </c>
      <c r="B9" s="28" t="s">
        <v>5</v>
      </c>
      <c r="C9" s="13">
        <f>'[1]Skema1-7_2010'!J9</f>
        <v>753826.75199999998</v>
      </c>
      <c r="D9" s="13">
        <v>1330</v>
      </c>
      <c r="E9" s="13">
        <f t="shared" si="1"/>
        <v>752496.75199999998</v>
      </c>
      <c r="F9" s="13">
        <v>62411.072008632793</v>
      </c>
      <c r="G9" s="138">
        <f t="shared" si="0"/>
        <v>690085.67999136716</v>
      </c>
    </row>
    <row r="10" spans="1:9" ht="13.5" customHeight="1" x14ac:dyDescent="0.2">
      <c r="A10" s="28">
        <v>1501</v>
      </c>
      <c r="B10" s="28" t="s">
        <v>6</v>
      </c>
      <c r="C10" s="13">
        <f>'[1]Skema1-7_2010'!J10</f>
        <v>1417903.2</v>
      </c>
      <c r="D10" s="13">
        <v>31656.233845722702</v>
      </c>
      <c r="E10" s="13">
        <f t="shared" si="1"/>
        <v>1386246.9661542773</v>
      </c>
      <c r="F10" s="13">
        <v>62620.380342187338</v>
      </c>
      <c r="G10" s="138">
        <f t="shared" si="0"/>
        <v>1323626.58581209</v>
      </c>
    </row>
    <row r="11" spans="1:9" ht="13.5" customHeight="1" x14ac:dyDescent="0.2">
      <c r="A11" s="28">
        <v>1502</v>
      </c>
      <c r="B11" s="28" t="s">
        <v>7</v>
      </c>
      <c r="C11" s="13">
        <f>'[1]Skema1-7_2010'!J11</f>
        <v>1571141.3759999999</v>
      </c>
      <c r="D11" s="13">
        <v>59184.605389299992</v>
      </c>
      <c r="E11" s="13">
        <f t="shared" si="1"/>
        <v>1511956.7706106999</v>
      </c>
      <c r="F11" s="13">
        <v>204062.87407284733</v>
      </c>
      <c r="G11" s="138">
        <f t="shared" si="0"/>
        <v>1307893.8965378525</v>
      </c>
    </row>
    <row r="12" spans="1:9" ht="13.5" customHeight="1" x14ac:dyDescent="0.2">
      <c r="A12" s="28">
        <v>1516</v>
      </c>
      <c r="B12" s="28" t="s">
        <v>8</v>
      </c>
      <c r="C12" s="13">
        <f>'[1]Skema1-7_2010'!J12</f>
        <v>2995788.0959999999</v>
      </c>
      <c r="D12" s="13">
        <v>121911.25410984829</v>
      </c>
      <c r="E12" s="13">
        <f t="shared" si="1"/>
        <v>2873876.8418901516</v>
      </c>
      <c r="F12" s="13">
        <v>314457.3467308433</v>
      </c>
      <c r="G12" s="138">
        <f t="shared" si="0"/>
        <v>2559419.4951593084</v>
      </c>
    </row>
    <row r="13" spans="1:9" ht="13.5" customHeight="1" x14ac:dyDescent="0.2">
      <c r="A13" s="28">
        <v>2000</v>
      </c>
      <c r="B13" s="28" t="s">
        <v>9</v>
      </c>
      <c r="C13" s="13">
        <f>'[1]Skema1-7_2010'!J13</f>
        <v>2592476.2080000001</v>
      </c>
      <c r="D13" s="13">
        <v>32824.042260000017</v>
      </c>
      <c r="E13" s="13">
        <f t="shared" si="1"/>
        <v>2559652.1657400001</v>
      </c>
      <c r="F13" s="13">
        <v>113316.72491174757</v>
      </c>
      <c r="G13" s="138">
        <f t="shared" si="0"/>
        <v>2446335.4408282526</v>
      </c>
    </row>
    <row r="14" spans="1:9" ht="13.5" customHeight="1" x14ac:dyDescent="0.2">
      <c r="A14" s="28">
        <v>4001</v>
      </c>
      <c r="B14" s="28" t="s">
        <v>11</v>
      </c>
      <c r="C14" s="13">
        <f>'[1]Skema1-7_2010'!J14</f>
        <v>380390.97600000002</v>
      </c>
      <c r="D14" s="13">
        <v>0</v>
      </c>
      <c r="E14" s="13">
        <f t="shared" si="1"/>
        <v>380390.97600000002</v>
      </c>
      <c r="F14" s="13">
        <v>22177.270765548237</v>
      </c>
      <c r="G14" s="138">
        <f t="shared" si="0"/>
        <v>358213.7052344518</v>
      </c>
    </row>
    <row r="15" spans="1:9" ht="13.5" customHeight="1" x14ac:dyDescent="0.2">
      <c r="A15" s="28">
        <v>2500</v>
      </c>
      <c r="B15" s="28" t="s">
        <v>10</v>
      </c>
      <c r="C15" s="13">
        <f>'[1]Skema1-7_2010'!J15</f>
        <v>3251627.568</v>
      </c>
      <c r="D15" s="13">
        <v>7399</v>
      </c>
      <c r="E15" s="13">
        <f t="shared" si="1"/>
        <v>3244228.568</v>
      </c>
      <c r="F15" s="13">
        <v>190098.53150399998</v>
      </c>
      <c r="G15" s="138">
        <f t="shared" si="0"/>
        <v>3054130.0364959999</v>
      </c>
    </row>
    <row r="16" spans="1:9" ht="13.5" customHeight="1" x14ac:dyDescent="0.2">
      <c r="A16" s="28">
        <v>2501</v>
      </c>
      <c r="B16" s="28" t="s">
        <v>51</v>
      </c>
      <c r="C16" s="13">
        <f>'[1]Skema1-7_2010'!J16</f>
        <v>3465999.9360000002</v>
      </c>
      <c r="D16" s="13">
        <v>35720</v>
      </c>
      <c r="E16" s="13">
        <f t="shared" si="1"/>
        <v>3430279.9360000002</v>
      </c>
      <c r="F16" s="13">
        <v>256980.101616</v>
      </c>
      <c r="G16" s="138">
        <f t="shared" si="0"/>
        <v>3173299.8343840004</v>
      </c>
    </row>
    <row r="17" spans="1:7" ht="13.5" customHeight="1" x14ac:dyDescent="0.2">
      <c r="A17" s="28">
        <v>4202</v>
      </c>
      <c r="B17" s="28" t="s">
        <v>12</v>
      </c>
      <c r="C17" s="13">
        <f>'[1]Skema1-7_2010'!J17</f>
        <v>4511381.6160000004</v>
      </c>
      <c r="D17" s="13">
        <v>194758.37100000001</v>
      </c>
      <c r="E17" s="13">
        <f t="shared" si="1"/>
        <v>4316623.2450000001</v>
      </c>
      <c r="F17" s="13">
        <v>393126.62614060246</v>
      </c>
      <c r="G17" s="138">
        <f t="shared" si="0"/>
        <v>3923496.6188593977</v>
      </c>
    </row>
    <row r="18" spans="1:7" ht="13.5" customHeight="1" x14ac:dyDescent="0.2">
      <c r="A18" s="28">
        <v>4212</v>
      </c>
      <c r="B18" s="28" t="s">
        <v>48</v>
      </c>
      <c r="C18" s="13">
        <f>'[1]Skema1-7_2010'!J18</f>
        <v>1073165.1839999999</v>
      </c>
      <c r="D18" s="13">
        <v>6523.1049999999996</v>
      </c>
      <c r="E18" s="13">
        <f t="shared" si="1"/>
        <v>1066642.0789999999</v>
      </c>
      <c r="F18" s="13">
        <v>23598.805103999999</v>
      </c>
      <c r="G18" s="138">
        <f t="shared" si="0"/>
        <v>1043043.2738959999</v>
      </c>
    </row>
    <row r="19" spans="1:7" ht="13.5" customHeight="1" x14ac:dyDescent="0.2">
      <c r="A19" s="28">
        <v>5000</v>
      </c>
      <c r="B19" s="28" t="s">
        <v>52</v>
      </c>
      <c r="C19" s="13">
        <f>'[1]Skema1-7_2010'!J19</f>
        <v>1738441.152</v>
      </c>
      <c r="D19" s="13">
        <v>1988</v>
      </c>
      <c r="E19" s="13">
        <f t="shared" si="1"/>
        <v>1736453.152</v>
      </c>
      <c r="F19" s="13">
        <v>103824.520128</v>
      </c>
      <c r="G19" s="138">
        <f t="shared" si="0"/>
        <v>1632628.6318719999</v>
      </c>
    </row>
    <row r="20" spans="1:7" ht="13.5" customHeight="1" x14ac:dyDescent="0.2">
      <c r="A20" s="28">
        <v>5501</v>
      </c>
      <c r="B20" s="28" t="s">
        <v>13</v>
      </c>
      <c r="C20" s="13">
        <f>'[1]Skema1-7_2010'!J20</f>
        <v>1621247.04</v>
      </c>
      <c r="D20" s="13">
        <v>3892</v>
      </c>
      <c r="E20" s="13">
        <f t="shared" si="1"/>
        <v>1617355.04</v>
      </c>
      <c r="F20" s="13">
        <v>134215.413696</v>
      </c>
      <c r="G20" s="138">
        <f t="shared" si="0"/>
        <v>1483139.6263040002</v>
      </c>
    </row>
    <row r="21" spans="1:7" ht="13.5" customHeight="1" x14ac:dyDescent="0.2">
      <c r="A21" s="28">
        <v>6007</v>
      </c>
      <c r="B21" s="28" t="s">
        <v>14</v>
      </c>
      <c r="C21" s="13">
        <f>'[1]Skema1-7_2010'!J21</f>
        <v>1354104.8640000001</v>
      </c>
      <c r="D21" s="13">
        <v>4147</v>
      </c>
      <c r="E21" s="13">
        <f t="shared" si="1"/>
        <v>1349957.8640000001</v>
      </c>
      <c r="F21" s="13">
        <v>60957.164016000002</v>
      </c>
      <c r="G21" s="138">
        <f t="shared" si="0"/>
        <v>1289000.6999840001</v>
      </c>
    </row>
    <row r="22" spans="1:7" ht="13.5" customHeight="1" x14ac:dyDescent="0.2">
      <c r="A22" s="28">
        <v>6008</v>
      </c>
      <c r="B22" s="28" t="s">
        <v>54</v>
      </c>
      <c r="C22" s="13">
        <f>'[1]Skema1-7_2010'!J22</f>
        <v>1538866.2239999999</v>
      </c>
      <c r="D22" s="13">
        <v>27493</v>
      </c>
      <c r="E22" s="13">
        <f t="shared" si="1"/>
        <v>1511373.2239999999</v>
      </c>
      <c r="F22" s="13">
        <v>243522.34804799999</v>
      </c>
      <c r="G22" s="138">
        <f t="shared" si="0"/>
        <v>1267850.875952</v>
      </c>
    </row>
    <row r="23" spans="1:7" ht="13.5" customHeight="1" x14ac:dyDescent="0.2">
      <c r="A23" s="28">
        <v>6013</v>
      </c>
      <c r="B23" s="28" t="s">
        <v>67</v>
      </c>
      <c r="C23" s="13">
        <f>'[1]Skema1-7_2010'!J23</f>
        <v>73946.880000000005</v>
      </c>
      <c r="D23" s="13">
        <v>0</v>
      </c>
      <c r="E23" s="13">
        <f t="shared" si="1"/>
        <v>73946.880000000005</v>
      </c>
      <c r="F23" s="13">
        <v>22.953168000000002</v>
      </c>
      <c r="G23" s="138">
        <f t="shared" si="0"/>
        <v>73923.926831999997</v>
      </c>
    </row>
    <row r="24" spans="1:7" ht="13.5" customHeight="1" x14ac:dyDescent="0.2">
      <c r="A24" s="28">
        <v>6006</v>
      </c>
      <c r="B24" s="28" t="s">
        <v>49</v>
      </c>
      <c r="C24" s="13">
        <f>'[1]Skema1-7_2010'!J24</f>
        <v>821701.44000000006</v>
      </c>
      <c r="D24" s="13">
        <v>2528</v>
      </c>
      <c r="E24" s="13">
        <f t="shared" si="1"/>
        <v>819173.44000000006</v>
      </c>
      <c r="F24" s="13">
        <v>18780.90984</v>
      </c>
      <c r="G24" s="138">
        <f t="shared" si="0"/>
        <v>800392.53016000008</v>
      </c>
    </row>
    <row r="25" spans="1:7" ht="13.5" customHeight="1" x14ac:dyDescent="0.2">
      <c r="A25" s="28">
        <v>6650</v>
      </c>
      <c r="B25" s="28" t="s">
        <v>15</v>
      </c>
      <c r="C25" s="13">
        <f>'[1]Skema1-7_2010'!J25</f>
        <v>2008617.4080000001</v>
      </c>
      <c r="D25" s="13">
        <v>10137</v>
      </c>
      <c r="E25" s="13">
        <f t="shared" si="1"/>
        <v>1998480.4080000001</v>
      </c>
      <c r="F25" s="13">
        <v>147680.330112</v>
      </c>
      <c r="G25" s="138">
        <f t="shared" si="0"/>
        <v>1850800.0778880001</v>
      </c>
    </row>
    <row r="26" spans="1:7" ht="13.5" customHeight="1" x14ac:dyDescent="0.2">
      <c r="A26" s="28">
        <v>6620</v>
      </c>
      <c r="B26" s="28" t="s">
        <v>76</v>
      </c>
      <c r="C26" s="13">
        <f>'[1]Skema1-7_2010'!J26</f>
        <v>6052257.7920000004</v>
      </c>
      <c r="D26" s="13">
        <v>185000</v>
      </c>
      <c r="E26" s="13">
        <f t="shared" si="1"/>
        <v>5867257.7920000004</v>
      </c>
      <c r="F26" s="13">
        <v>709172.00625600002</v>
      </c>
      <c r="G26" s="138">
        <f t="shared" si="0"/>
        <v>5158085.7857440002</v>
      </c>
    </row>
    <row r="27" spans="1:7" ht="13.5" customHeight="1" x14ac:dyDescent="0.2">
      <c r="A27" s="28">
        <v>7005</v>
      </c>
      <c r="B27" s="28" t="s">
        <v>16</v>
      </c>
      <c r="C27" s="13">
        <f>'[1]Skema1-7_2010'!J27</f>
        <v>1062108.432</v>
      </c>
      <c r="D27" s="13">
        <v>2000</v>
      </c>
      <c r="E27" s="13">
        <f t="shared" si="1"/>
        <v>1060108.432</v>
      </c>
      <c r="F27" s="13">
        <v>29869.44955903642</v>
      </c>
      <c r="G27" s="138">
        <f t="shared" si="0"/>
        <v>1030238.9824409636</v>
      </c>
    </row>
    <row r="28" spans="1:7" ht="13.5" customHeight="1" x14ac:dyDescent="0.2">
      <c r="A28" s="28">
        <v>7601</v>
      </c>
      <c r="B28" s="28" t="s">
        <v>83</v>
      </c>
      <c r="C28" s="13">
        <f>'[1]Skema1-7_2010'!J28</f>
        <v>2330843.7600000002</v>
      </c>
      <c r="D28" s="13">
        <v>2357</v>
      </c>
      <c r="E28" s="13">
        <f t="shared" si="1"/>
        <v>2328486.7600000002</v>
      </c>
      <c r="F28" s="13">
        <v>128410.86887999999</v>
      </c>
      <c r="G28" s="138">
        <f t="shared" si="0"/>
        <v>2200075.8911200003</v>
      </c>
    </row>
    <row r="29" spans="1:7" ht="13.5" customHeight="1" x14ac:dyDescent="0.2">
      <c r="A29" s="28">
        <v>7603</v>
      </c>
      <c r="B29" s="28" t="s">
        <v>17</v>
      </c>
      <c r="C29" s="13">
        <f>'[1]Skema1-7_2010'!J29</f>
        <v>382413.424176</v>
      </c>
      <c r="D29" s="13">
        <v>0</v>
      </c>
      <c r="E29" s="13">
        <f t="shared" si="1"/>
        <v>382413.424176</v>
      </c>
      <c r="F29" s="13">
        <v>4627.239409110528</v>
      </c>
      <c r="G29" s="138">
        <f t="shared" si="0"/>
        <v>377786.18476688949</v>
      </c>
    </row>
    <row r="30" spans="1:7" ht="13.5" customHeight="1" x14ac:dyDescent="0.2">
      <c r="A30" s="28">
        <v>8001</v>
      </c>
      <c r="B30" s="28" t="s">
        <v>50</v>
      </c>
      <c r="C30" s="13">
        <f>'[1]Skema1-7_2010'!J30</f>
        <v>3987941.9358240003</v>
      </c>
      <c r="D30" s="13">
        <v>94775.442531840003</v>
      </c>
      <c r="E30" s="13">
        <f t="shared" si="1"/>
        <v>3893166.4932921603</v>
      </c>
      <c r="F30" s="13">
        <v>266359.08444923221</v>
      </c>
      <c r="G30" s="138">
        <f t="shared" si="0"/>
        <v>3626807.4088429282</v>
      </c>
    </row>
    <row r="31" spans="1:7" ht="13.5" customHeight="1" x14ac:dyDescent="0.2">
      <c r="A31" s="28">
        <v>8003</v>
      </c>
      <c r="B31" s="28" t="s">
        <v>18</v>
      </c>
      <c r="C31" s="13">
        <f>'[1]Skema1-7_2010'!J31</f>
        <v>905770.65599999996</v>
      </c>
      <c r="D31" s="13">
        <v>1380.3</v>
      </c>
      <c r="E31" s="13">
        <f t="shared" si="1"/>
        <v>904390.35599999991</v>
      </c>
      <c r="F31" s="13">
        <v>35803.02454038721</v>
      </c>
      <c r="G31" s="138">
        <f t="shared" si="0"/>
        <v>868587.3314596127</v>
      </c>
    </row>
    <row r="32" spans="1:7" ht="13.5" customHeight="1" x14ac:dyDescent="0.2">
      <c r="A32" s="28">
        <v>8005</v>
      </c>
      <c r="B32" s="28" t="s">
        <v>19</v>
      </c>
      <c r="C32" s="13">
        <f>'[1]Skema1-7_2010'!J32</f>
        <v>246919.67999999999</v>
      </c>
      <c r="D32" s="13">
        <v>0</v>
      </c>
      <c r="E32" s="13">
        <f t="shared" si="1"/>
        <v>246919.67999999999</v>
      </c>
      <c r="F32" s="13">
        <v>820.63413710159614</v>
      </c>
      <c r="G32" s="138">
        <f t="shared" si="0"/>
        <v>246099.04586289841</v>
      </c>
    </row>
    <row r="33" spans="1:9" ht="13.5" customHeight="1" x14ac:dyDescent="0.2">
      <c r="A33" s="54"/>
      <c r="B33" s="31" t="s">
        <v>28</v>
      </c>
      <c r="C33" s="48">
        <f>SUM(C5:C32)</f>
        <v>56689246.656000003</v>
      </c>
      <c r="D33" s="48">
        <f>SUM(D5:D32)</f>
        <v>1119828.4210809544</v>
      </c>
      <c r="E33" s="48">
        <f>SUM(E5:E32)</f>
        <v>55569418.234919049</v>
      </c>
      <c r="F33" s="48">
        <f>SUM(F5:F32)</f>
        <v>4679693.0097963354</v>
      </c>
      <c r="G33" s="140">
        <f>SUM(G5:G32)</f>
        <v>50889725.225122713</v>
      </c>
      <c r="I33" s="84"/>
    </row>
    <row r="34" spans="1:9" ht="13.5" customHeight="1" x14ac:dyDescent="0.2">
      <c r="I34" s="3"/>
    </row>
    <row r="35" spans="1:9" ht="13.5" customHeight="1" x14ac:dyDescent="0.2">
      <c r="B35" s="35" t="s">
        <v>42</v>
      </c>
      <c r="C35" s="36">
        <f>SUM(C5:C14)</f>
        <v>20261891.664000001</v>
      </c>
      <c r="D35" s="36">
        <f>SUM(D5:D14)</f>
        <v>539730.20254911424</v>
      </c>
      <c r="E35" s="36">
        <f>SUM(E5:E14)</f>
        <v>19722161.461450886</v>
      </c>
      <c r="F35" s="36">
        <f>SUM(F5:F14)</f>
        <v>1931822.9991928653</v>
      </c>
      <c r="G35" s="37">
        <f>SUM(G5:G14)</f>
        <v>17790338.462258022</v>
      </c>
      <c r="I35" s="3"/>
    </row>
    <row r="36" spans="1:9" ht="13.5" customHeight="1" x14ac:dyDescent="0.2">
      <c r="B36" s="38" t="s">
        <v>43</v>
      </c>
      <c r="C36" s="39">
        <f>SUM(C15:C16)</f>
        <v>6717627.5040000007</v>
      </c>
      <c r="D36" s="39">
        <f>SUM(D15:D16)</f>
        <v>43119</v>
      </c>
      <c r="E36" s="39">
        <f>SUM(E15:E16)</f>
        <v>6674508.5040000007</v>
      </c>
      <c r="F36" s="39">
        <f>SUM(F15:F16)</f>
        <v>447078.63312000001</v>
      </c>
      <c r="G36" s="40">
        <f>SUM(G15:G16)</f>
        <v>6227429.8708800003</v>
      </c>
    </row>
    <row r="37" spans="1:9" ht="13.5" customHeight="1" x14ac:dyDescent="0.2">
      <c r="B37" s="38" t="s">
        <v>44</v>
      </c>
      <c r="C37" s="39">
        <f>SUM(C17:C23)</f>
        <v>11911152.960000001</v>
      </c>
      <c r="D37" s="39">
        <f>SUM(D17:D23)</f>
        <v>238801.47600000002</v>
      </c>
      <c r="E37" s="39">
        <f>SUM(E17:E23)</f>
        <v>11672351.483999999</v>
      </c>
      <c r="F37" s="39">
        <f>SUM(F17:F23)</f>
        <v>959267.83030060236</v>
      </c>
      <c r="G37" s="40">
        <f>SUM(G17:G23)</f>
        <v>10713083.653699398</v>
      </c>
    </row>
    <row r="38" spans="1:9" ht="13.5" customHeight="1" x14ac:dyDescent="0.2">
      <c r="B38" s="38" t="s">
        <v>45</v>
      </c>
      <c r="C38" s="39">
        <f>SUM(C24:C28)</f>
        <v>12275528.832</v>
      </c>
      <c r="D38" s="39">
        <f>SUM(D24:D28)</f>
        <v>202022</v>
      </c>
      <c r="E38" s="39">
        <f>SUM(E24:E28)</f>
        <v>12073506.832</v>
      </c>
      <c r="F38" s="39">
        <f>SUM(F24:F28)</f>
        <v>1033913.5646470364</v>
      </c>
      <c r="G38" s="40">
        <f>SUM(G24:G28)</f>
        <v>11039593.267352965</v>
      </c>
    </row>
    <row r="39" spans="1:9" ht="13.5" customHeight="1" x14ac:dyDescent="0.2">
      <c r="B39" s="42" t="s">
        <v>46</v>
      </c>
      <c r="C39" s="43">
        <f>SUM(C29:C32)</f>
        <v>5523045.6960000005</v>
      </c>
      <c r="D39" s="43">
        <f>SUM(D29:D32)</f>
        <v>96155.742531840006</v>
      </c>
      <c r="E39" s="43">
        <f>SUM(E29:E32)</f>
        <v>5426889.9534681598</v>
      </c>
      <c r="F39" s="43">
        <f>SUM(F29:F32)</f>
        <v>307609.98253583151</v>
      </c>
      <c r="G39" s="44">
        <f>SUM(G29:G32)</f>
        <v>5119279.9709323291</v>
      </c>
    </row>
    <row r="40" spans="1:9" ht="13.5" customHeight="1" x14ac:dyDescent="0.2">
      <c r="B40" s="31" t="s">
        <v>28</v>
      </c>
      <c r="C40" s="45">
        <f>SUM(C35:C39)</f>
        <v>56689246.656000011</v>
      </c>
      <c r="D40" s="141">
        <f t="shared" ref="D40:G40" si="2">SUM(D35:D39)</f>
        <v>1119828.4210809544</v>
      </c>
      <c r="E40" s="141">
        <f t="shared" si="2"/>
        <v>55569418.234919049</v>
      </c>
      <c r="F40" s="141">
        <f t="shared" si="2"/>
        <v>4679693.0097963363</v>
      </c>
      <c r="G40" s="142">
        <f t="shared" si="2"/>
        <v>50889725.225122713</v>
      </c>
    </row>
    <row r="41" spans="1:9" ht="13.5" customHeight="1" x14ac:dyDescent="0.2"/>
    <row r="42" spans="1:9" ht="13.5" customHeight="1" x14ac:dyDescent="0.2"/>
    <row r="43" spans="1:9" ht="13.5" customHeight="1" x14ac:dyDescent="0.2"/>
    <row r="44" spans="1:9" ht="13.5" customHeight="1" x14ac:dyDescent="0.2"/>
    <row r="45" spans="1:9" ht="13.5" customHeight="1" x14ac:dyDescent="0.2"/>
    <row r="46" spans="1:9" ht="13.5" customHeight="1" x14ac:dyDescent="0.2"/>
    <row r="47" spans="1:9" ht="13.5" customHeight="1" x14ac:dyDescent="0.2"/>
    <row r="48" spans="1:9" ht="13.5" customHeight="1" x14ac:dyDescent="0.2"/>
  </sheetData>
  <pageMargins left="0.51181102362204722" right="0.43307086614173229" top="0.51181102362204722" bottom="0.19685039370078741" header="0.23622047244094491" footer="0.23622047244094491"/>
  <pageSetup paperSize="9" scale="86" orientation="landscape" r:id="rId1"/>
  <headerFooter alignWithMargins="0">
    <oddHeader>&amp;CSide &amp;P / &amp;N</oddHeader>
  </headerFooter>
  <ignoredErrors>
    <ignoredError sqref="D35:F3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Normal="100" workbookViewId="0"/>
  </sheetViews>
  <sheetFormatPr defaultRowHeight="12" x14ac:dyDescent="0.2"/>
  <cols>
    <col min="1" max="1" width="8.5703125" style="41" customWidth="1"/>
    <col min="2" max="2" width="39.28515625" style="6" customWidth="1"/>
    <col min="3" max="3" width="20.140625" style="7" customWidth="1"/>
    <col min="4" max="7" width="14.28515625" style="6" customWidth="1"/>
    <col min="8" max="10" width="9.140625" style="6"/>
    <col min="11" max="11" width="9.140625" style="6" customWidth="1"/>
    <col min="12" max="12" width="18.28515625" style="6" customWidth="1"/>
    <col min="13" max="16384" width="9.140625" style="6"/>
  </cols>
  <sheetData>
    <row r="1" spans="1:7" ht="15.75" x14ac:dyDescent="0.25">
      <c r="A1" s="8"/>
    </row>
    <row r="2" spans="1:7" ht="13.5" customHeight="1" x14ac:dyDescent="0.2">
      <c r="A2" s="47" t="s">
        <v>78</v>
      </c>
      <c r="B2" s="3"/>
      <c r="C2" s="4"/>
    </row>
    <row r="3" spans="1:7" ht="13.5" customHeight="1" x14ac:dyDescent="0.2">
      <c r="A3" s="19" t="s">
        <v>58</v>
      </c>
      <c r="B3" s="3"/>
      <c r="C3" s="4"/>
    </row>
    <row r="4" spans="1:7" ht="54" customHeight="1" x14ac:dyDescent="0.2">
      <c r="A4" s="52" t="s">
        <v>20</v>
      </c>
      <c r="B4" s="52" t="s">
        <v>0</v>
      </c>
      <c r="C4" s="12" t="s">
        <v>29</v>
      </c>
      <c r="D4" s="12" t="s">
        <v>30</v>
      </c>
      <c r="E4" s="12" t="s">
        <v>37</v>
      </c>
      <c r="F4" s="12" t="s">
        <v>35</v>
      </c>
      <c r="G4" s="12" t="s">
        <v>36</v>
      </c>
    </row>
    <row r="5" spans="1:7" ht="13.5" customHeight="1" x14ac:dyDescent="0.2">
      <c r="A5" s="99">
        <v>1301</v>
      </c>
      <c r="B5" s="99" t="s">
        <v>1</v>
      </c>
      <c r="C5" s="13">
        <f>+'[1]Skema1-7_2011'!J5</f>
        <v>6462062</v>
      </c>
      <c r="D5" s="13">
        <v>175460.34752007714</v>
      </c>
      <c r="E5" s="13">
        <f>C5-D5</f>
        <v>6286601.6524799224</v>
      </c>
      <c r="F5" s="13">
        <v>925781.35934481933</v>
      </c>
      <c r="G5" s="138">
        <f>E5-F5</f>
        <v>5360820.2931351028</v>
      </c>
    </row>
    <row r="6" spans="1:7" ht="13.5" customHeight="1" x14ac:dyDescent="0.2">
      <c r="A6" s="28">
        <v>1309</v>
      </c>
      <c r="B6" s="28" t="s">
        <v>2</v>
      </c>
      <c r="C6" s="13">
        <f>+'[1]Skema1-7_2011'!J6</f>
        <v>1672654</v>
      </c>
      <c r="D6" s="13">
        <v>53971.8</v>
      </c>
      <c r="E6" s="13">
        <f t="shared" ref="E6:E32" si="0">C6-D6</f>
        <v>1618682.2</v>
      </c>
      <c r="F6" s="13">
        <v>61237.362044893525</v>
      </c>
      <c r="G6" s="138">
        <f t="shared" ref="G6:G28" si="1">E6-F6</f>
        <v>1557444.8379551065</v>
      </c>
    </row>
    <row r="7" spans="1:7" ht="13.5" customHeight="1" x14ac:dyDescent="0.2">
      <c r="A7" s="28">
        <v>1330</v>
      </c>
      <c r="B7" s="28" t="s">
        <v>3</v>
      </c>
      <c r="C7" s="13">
        <f>+'[1]Skema1-7_2011'!J7</f>
        <v>2108994</v>
      </c>
      <c r="D7" s="13">
        <v>62786.919424166117</v>
      </c>
      <c r="E7" s="13">
        <f t="shared" si="0"/>
        <v>2046207.0805758338</v>
      </c>
      <c r="F7" s="13">
        <v>132362.31897655281</v>
      </c>
      <c r="G7" s="138">
        <f t="shared" si="1"/>
        <v>1913844.7615992809</v>
      </c>
    </row>
    <row r="8" spans="1:7" ht="13.5" customHeight="1" x14ac:dyDescent="0.2">
      <c r="A8" s="28">
        <v>1351</v>
      </c>
      <c r="B8" s="28" t="s">
        <v>4</v>
      </c>
      <c r="C8" s="13">
        <f>+'[1]Skema1-7_2011'!J8</f>
        <v>370683</v>
      </c>
      <c r="D8" s="13">
        <v>605</v>
      </c>
      <c r="E8" s="13">
        <f t="shared" si="0"/>
        <v>370078</v>
      </c>
      <c r="F8" s="13">
        <v>1742.1724000720003</v>
      </c>
      <c r="G8" s="138">
        <f t="shared" si="1"/>
        <v>368335.82759992802</v>
      </c>
    </row>
    <row r="9" spans="1:7" ht="13.5" customHeight="1" x14ac:dyDescent="0.2">
      <c r="A9" s="28">
        <v>1401</v>
      </c>
      <c r="B9" s="28" t="s">
        <v>5</v>
      </c>
      <c r="C9" s="13">
        <f>+'[1]Skema1-7_2011'!J9</f>
        <v>712316</v>
      </c>
      <c r="D9" s="13">
        <v>1330</v>
      </c>
      <c r="E9" s="13">
        <f t="shared" si="0"/>
        <v>710986</v>
      </c>
      <c r="F9" s="13">
        <v>58993.297344431994</v>
      </c>
      <c r="G9" s="138">
        <f t="shared" si="1"/>
        <v>651992.70265556802</v>
      </c>
    </row>
    <row r="10" spans="1:7" ht="13.5" customHeight="1" x14ac:dyDescent="0.2">
      <c r="A10" s="28">
        <v>1501</v>
      </c>
      <c r="B10" s="28" t="s">
        <v>6</v>
      </c>
      <c r="C10" s="13">
        <f>+'[1]Skema1-7_2011'!J10</f>
        <v>1257241</v>
      </c>
      <c r="D10" s="13">
        <v>31656.233845722702</v>
      </c>
      <c r="E10" s="13">
        <f t="shared" si="0"/>
        <v>1225584.7661542774</v>
      </c>
      <c r="F10" s="13">
        <v>66724.167053367681</v>
      </c>
      <c r="G10" s="138">
        <f t="shared" si="1"/>
        <v>1158860.5991009097</v>
      </c>
    </row>
    <row r="11" spans="1:7" ht="13.5" customHeight="1" x14ac:dyDescent="0.2">
      <c r="A11" s="28">
        <v>1502</v>
      </c>
      <c r="B11" s="28" t="s">
        <v>7</v>
      </c>
      <c r="C11" s="13">
        <f>+'[1]Skema1-7_2011'!J11</f>
        <v>1523592</v>
      </c>
      <c r="D11" s="13">
        <v>59184.605389299992</v>
      </c>
      <c r="E11" s="13">
        <f t="shared" si="0"/>
        <v>1464407.3946107</v>
      </c>
      <c r="F11" s="13">
        <v>206619.37510714764</v>
      </c>
      <c r="G11" s="138">
        <f t="shared" si="1"/>
        <v>1257788.0195035522</v>
      </c>
    </row>
    <row r="12" spans="1:7" ht="13.5" customHeight="1" x14ac:dyDescent="0.2">
      <c r="A12" s="28">
        <v>1516</v>
      </c>
      <c r="B12" s="28" t="s">
        <v>8</v>
      </c>
      <c r="C12" s="13">
        <f>+'[1]Skema1-7_2011'!J12</f>
        <v>2983901</v>
      </c>
      <c r="D12" s="13">
        <v>121911.25410984829</v>
      </c>
      <c r="E12" s="13">
        <f t="shared" si="0"/>
        <v>2861989.7458901517</v>
      </c>
      <c r="F12" s="13">
        <v>300695.13808975229</v>
      </c>
      <c r="G12" s="138">
        <f t="shared" si="1"/>
        <v>2561294.6078003994</v>
      </c>
    </row>
    <row r="13" spans="1:7" ht="13.5" customHeight="1" x14ac:dyDescent="0.2">
      <c r="A13" s="28">
        <v>2000</v>
      </c>
      <c r="B13" s="28" t="s">
        <v>9</v>
      </c>
      <c r="C13" s="13">
        <f>+'[1]Skema1-7_2011'!J13</f>
        <v>2279210</v>
      </c>
      <c r="D13" s="13">
        <v>32824.042260000017</v>
      </c>
      <c r="E13" s="13">
        <f t="shared" si="0"/>
        <v>2246385.95774</v>
      </c>
      <c r="F13" s="13">
        <v>108176.03868076579</v>
      </c>
      <c r="G13" s="138">
        <f t="shared" si="1"/>
        <v>2138209.9190592342</v>
      </c>
    </row>
    <row r="14" spans="1:7" ht="13.5" customHeight="1" x14ac:dyDescent="0.2">
      <c r="A14" s="28">
        <v>4001</v>
      </c>
      <c r="B14" s="28" t="s">
        <v>11</v>
      </c>
      <c r="C14" s="13">
        <f>+'[1]Skema1-7_2011'!J14</f>
        <v>382842</v>
      </c>
      <c r="D14" s="13">
        <v>0</v>
      </c>
      <c r="E14" s="13">
        <f t="shared" si="0"/>
        <v>382842</v>
      </c>
      <c r="F14" s="13">
        <v>22150.334698736508</v>
      </c>
      <c r="G14" s="138">
        <f t="shared" si="1"/>
        <v>360691.66530126351</v>
      </c>
    </row>
    <row r="15" spans="1:7" ht="13.5" customHeight="1" x14ac:dyDescent="0.2">
      <c r="A15" s="28">
        <v>2500</v>
      </c>
      <c r="B15" s="28" t="s">
        <v>10</v>
      </c>
      <c r="C15" s="13">
        <f>+'[1]Skema1-7_2011'!J15</f>
        <v>3154174</v>
      </c>
      <c r="D15" s="13">
        <v>7399</v>
      </c>
      <c r="E15" s="13">
        <f t="shared" si="0"/>
        <v>3146775</v>
      </c>
      <c r="F15" s="13">
        <v>188036.09749658883</v>
      </c>
      <c r="G15" s="138">
        <f t="shared" si="1"/>
        <v>2958738.9025034113</v>
      </c>
    </row>
    <row r="16" spans="1:7" ht="13.5" customHeight="1" x14ac:dyDescent="0.2">
      <c r="A16" s="28">
        <v>2501</v>
      </c>
      <c r="B16" s="28" t="s">
        <v>51</v>
      </c>
      <c r="C16" s="13">
        <f>+'[1]Skema1-7_2011'!J16</f>
        <v>3436026</v>
      </c>
      <c r="D16" s="13">
        <v>35720</v>
      </c>
      <c r="E16" s="13">
        <f t="shared" si="0"/>
        <v>3400306</v>
      </c>
      <c r="F16" s="13">
        <v>308318.67252469971</v>
      </c>
      <c r="G16" s="138">
        <f t="shared" si="1"/>
        <v>3091987.3274753001</v>
      </c>
    </row>
    <row r="17" spans="1:11" ht="13.5" customHeight="1" x14ac:dyDescent="0.2">
      <c r="A17" s="28">
        <v>4202</v>
      </c>
      <c r="B17" s="28" t="s">
        <v>12</v>
      </c>
      <c r="C17" s="13">
        <f>+'[1]Skema1-7_2011'!J17</f>
        <v>4565666</v>
      </c>
      <c r="D17" s="13">
        <v>194758.37100000001</v>
      </c>
      <c r="E17" s="13">
        <f t="shared" si="0"/>
        <v>4370907.6289999997</v>
      </c>
      <c r="F17" s="13">
        <v>413060.39599368279</v>
      </c>
      <c r="G17" s="138">
        <f t="shared" si="1"/>
        <v>3957847.2330063172</v>
      </c>
    </row>
    <row r="18" spans="1:11" ht="13.5" customHeight="1" x14ac:dyDescent="0.2">
      <c r="A18" s="28">
        <v>4212</v>
      </c>
      <c r="B18" s="28" t="s">
        <v>48</v>
      </c>
      <c r="C18" s="13">
        <f>+'[1]Skema1-7_2011'!J18</f>
        <v>1072933</v>
      </c>
      <c r="D18" s="13">
        <v>6523.1049999999996</v>
      </c>
      <c r="E18" s="13">
        <f t="shared" si="0"/>
        <v>1066409.895</v>
      </c>
      <c r="F18" s="13">
        <v>21744.314810710785</v>
      </c>
      <c r="G18" s="138">
        <f t="shared" si="1"/>
        <v>1044665.5801892893</v>
      </c>
    </row>
    <row r="19" spans="1:11" ht="13.5" customHeight="1" x14ac:dyDescent="0.2">
      <c r="A19" s="28">
        <v>5000</v>
      </c>
      <c r="B19" s="28" t="s">
        <v>52</v>
      </c>
      <c r="C19" s="13">
        <f>+'[1]Skema1-7_2011'!J19</f>
        <v>1729345</v>
      </c>
      <c r="D19" s="13">
        <v>1988</v>
      </c>
      <c r="E19" s="13">
        <f t="shared" si="0"/>
        <v>1727357</v>
      </c>
      <c r="F19" s="13">
        <v>98371.087984342957</v>
      </c>
      <c r="G19" s="138">
        <f t="shared" si="1"/>
        <v>1628985.9120156569</v>
      </c>
      <c r="K19" s="51"/>
    </row>
    <row r="20" spans="1:11" ht="13.5" customHeight="1" x14ac:dyDescent="0.2">
      <c r="A20" s="28">
        <v>5501</v>
      </c>
      <c r="B20" s="28" t="s">
        <v>13</v>
      </c>
      <c r="C20" s="13">
        <f>+'[1]Skema1-7_2011'!J20</f>
        <v>1667145</v>
      </c>
      <c r="D20" s="13">
        <v>3892</v>
      </c>
      <c r="E20" s="13">
        <f t="shared" si="0"/>
        <v>1663253</v>
      </c>
      <c r="F20" s="13">
        <v>133024.05382167242</v>
      </c>
      <c r="G20" s="138">
        <f t="shared" si="1"/>
        <v>1530228.9461783275</v>
      </c>
      <c r="K20" s="51"/>
    </row>
    <row r="21" spans="1:11" ht="13.5" customHeight="1" x14ac:dyDescent="0.2">
      <c r="A21" s="28">
        <v>6007</v>
      </c>
      <c r="B21" s="28" t="s">
        <v>14</v>
      </c>
      <c r="C21" s="13">
        <f>+'[1]Skema1-7_2011'!J21</f>
        <v>1400726</v>
      </c>
      <c r="D21" s="13">
        <v>4147</v>
      </c>
      <c r="E21" s="13">
        <f t="shared" si="0"/>
        <v>1396579</v>
      </c>
      <c r="F21" s="13">
        <v>64737.44316760583</v>
      </c>
      <c r="G21" s="138">
        <f t="shared" si="1"/>
        <v>1331841.5568323941</v>
      </c>
      <c r="K21" s="51"/>
    </row>
    <row r="22" spans="1:11" ht="13.5" customHeight="1" x14ac:dyDescent="0.2">
      <c r="A22" s="28">
        <v>6008</v>
      </c>
      <c r="B22" s="28" t="s">
        <v>54</v>
      </c>
      <c r="C22" s="13">
        <f>+'[1]Skema1-7_2011'!J22</f>
        <v>1521466</v>
      </c>
      <c r="D22" s="13">
        <v>27493</v>
      </c>
      <c r="E22" s="13">
        <f t="shared" si="0"/>
        <v>1493973</v>
      </c>
      <c r="F22" s="13">
        <v>241109.11778721889</v>
      </c>
      <c r="G22" s="138">
        <f t="shared" si="1"/>
        <v>1252863.8822127811</v>
      </c>
      <c r="K22" s="51"/>
    </row>
    <row r="23" spans="1:11" ht="13.5" customHeight="1" x14ac:dyDescent="0.2">
      <c r="A23" s="28">
        <v>6013</v>
      </c>
      <c r="B23" s="28" t="s">
        <v>67</v>
      </c>
      <c r="C23" s="13">
        <f>+'[1]Skema1-7_2011'!J23</f>
        <v>92120</v>
      </c>
      <c r="D23" s="13">
        <v>0</v>
      </c>
      <c r="E23" s="13">
        <f t="shared" si="0"/>
        <v>92120</v>
      </c>
      <c r="F23" s="13">
        <v>251.67054066183491</v>
      </c>
      <c r="G23" s="138">
        <f t="shared" si="1"/>
        <v>91868.329459338158</v>
      </c>
      <c r="K23" s="51"/>
    </row>
    <row r="24" spans="1:11" ht="13.5" customHeight="1" x14ac:dyDescent="0.2">
      <c r="A24" s="28">
        <v>6006</v>
      </c>
      <c r="B24" s="28" t="s">
        <v>49</v>
      </c>
      <c r="C24" s="13">
        <f>+'[1]Skema1-7_2011'!J24</f>
        <v>848082</v>
      </c>
      <c r="D24" s="13">
        <v>2528</v>
      </c>
      <c r="E24" s="13">
        <f t="shared" si="0"/>
        <v>845554</v>
      </c>
      <c r="F24" s="13">
        <v>21335.427732008004</v>
      </c>
      <c r="G24" s="138">
        <f t="shared" si="1"/>
        <v>824218.57226799196</v>
      </c>
    </row>
    <row r="25" spans="1:11" ht="13.5" customHeight="1" x14ac:dyDescent="0.2">
      <c r="A25" s="28">
        <v>6650</v>
      </c>
      <c r="B25" s="28" t="s">
        <v>15</v>
      </c>
      <c r="C25" s="13">
        <f>+'[1]Skema1-7_2011'!J25</f>
        <v>1949847</v>
      </c>
      <c r="D25" s="13">
        <v>10137</v>
      </c>
      <c r="E25" s="13">
        <f t="shared" si="0"/>
        <v>1939710</v>
      </c>
      <c r="F25" s="13">
        <v>151267.23947484622</v>
      </c>
      <c r="G25" s="138">
        <f t="shared" si="1"/>
        <v>1788442.7605251537</v>
      </c>
    </row>
    <row r="26" spans="1:11" ht="13.5" customHeight="1" x14ac:dyDescent="0.2">
      <c r="A26" s="28">
        <v>6620</v>
      </c>
      <c r="B26" s="28" t="s">
        <v>76</v>
      </c>
      <c r="C26" s="13">
        <f>+'[1]Skema1-7_2011'!J26</f>
        <v>6193803</v>
      </c>
      <c r="D26" s="13">
        <v>185000</v>
      </c>
      <c r="E26" s="13">
        <f t="shared" si="0"/>
        <v>6008803</v>
      </c>
      <c r="F26" s="13">
        <v>751815.32605689368</v>
      </c>
      <c r="G26" s="138">
        <f t="shared" si="1"/>
        <v>5256987.6739431061</v>
      </c>
    </row>
    <row r="27" spans="1:11" ht="13.5" customHeight="1" x14ac:dyDescent="0.2">
      <c r="A27" s="28">
        <v>7005</v>
      </c>
      <c r="B27" s="28" t="s">
        <v>16</v>
      </c>
      <c r="C27" s="13">
        <f>+'[1]Skema1-7_2011'!J27</f>
        <v>1022174</v>
      </c>
      <c r="D27" s="13">
        <v>2000</v>
      </c>
      <c r="E27" s="13">
        <f t="shared" si="0"/>
        <v>1020174</v>
      </c>
      <c r="F27" s="13">
        <v>22244.954801313601</v>
      </c>
      <c r="G27" s="138">
        <f t="shared" si="1"/>
        <v>997929.04519868642</v>
      </c>
    </row>
    <row r="28" spans="1:11" ht="13.5" customHeight="1" x14ac:dyDescent="0.2">
      <c r="A28" s="28">
        <v>7601</v>
      </c>
      <c r="B28" s="28" t="s">
        <v>83</v>
      </c>
      <c r="C28" s="13">
        <f>+'[1]Skema1-7_2011'!J28</f>
        <v>2128645</v>
      </c>
      <c r="D28" s="13">
        <v>2357</v>
      </c>
      <c r="E28" s="13">
        <f t="shared" si="0"/>
        <v>2126288</v>
      </c>
      <c r="F28" s="13">
        <v>125283.52382846785</v>
      </c>
      <c r="G28" s="138">
        <f t="shared" si="1"/>
        <v>2001004.4761715322</v>
      </c>
    </row>
    <row r="29" spans="1:11" ht="13.5" customHeight="1" x14ac:dyDescent="0.2">
      <c r="A29" s="28">
        <v>7603</v>
      </c>
      <c r="B29" s="28" t="s">
        <v>17</v>
      </c>
      <c r="C29" s="13">
        <f>+'[1]Skema1-7_2011'!J29</f>
        <v>388967</v>
      </c>
      <c r="D29" s="13">
        <v>0</v>
      </c>
      <c r="E29" s="13">
        <f t="shared" si="0"/>
        <v>388967</v>
      </c>
      <c r="F29" s="13">
        <v>5871.4124917299205</v>
      </c>
      <c r="G29" s="138">
        <f>E29-F29</f>
        <v>383095.58750827005</v>
      </c>
    </row>
    <row r="30" spans="1:11" ht="13.5" customHeight="1" x14ac:dyDescent="0.2">
      <c r="A30" s="28">
        <v>8001</v>
      </c>
      <c r="B30" s="28" t="s">
        <v>50</v>
      </c>
      <c r="C30" s="13">
        <f>+'[1]Skema1-7_2011'!J30</f>
        <v>3847915</v>
      </c>
      <c r="D30" s="13">
        <v>94775.442531840003</v>
      </c>
      <c r="E30" s="13">
        <f t="shared" si="0"/>
        <v>3753139.5574681601</v>
      </c>
      <c r="F30" s="13">
        <v>270917.34062688204</v>
      </c>
      <c r="G30" s="138">
        <f>E30-F30</f>
        <v>3482222.2168412781</v>
      </c>
    </row>
    <row r="31" spans="1:11" ht="13.5" customHeight="1" x14ac:dyDescent="0.2">
      <c r="A31" s="28">
        <v>8003</v>
      </c>
      <c r="B31" s="28" t="s">
        <v>18</v>
      </c>
      <c r="C31" s="13">
        <f>+'[1]Skema1-7_2011'!J31</f>
        <v>878139</v>
      </c>
      <c r="D31" s="13">
        <v>1380.3</v>
      </c>
      <c r="E31" s="13">
        <f t="shared" si="0"/>
        <v>876758.7</v>
      </c>
      <c r="F31" s="13">
        <v>35467.246127361293</v>
      </c>
      <c r="G31" s="138">
        <f>E31-F31</f>
        <v>841291.45387263864</v>
      </c>
    </row>
    <row r="32" spans="1:11" ht="13.5" customHeight="1" x14ac:dyDescent="0.2">
      <c r="A32" s="28">
        <v>8005</v>
      </c>
      <c r="B32" s="28" t="s">
        <v>19</v>
      </c>
      <c r="C32" s="13">
        <f>+'[1]Skema1-7_2011'!J32</f>
        <v>245853</v>
      </c>
      <c r="D32" s="13">
        <v>0</v>
      </c>
      <c r="E32" s="13">
        <f t="shared" si="0"/>
        <v>245853</v>
      </c>
      <c r="F32" s="13">
        <v>560.07975013214423</v>
      </c>
      <c r="G32" s="138">
        <f>E32-F32</f>
        <v>245292.92024986786</v>
      </c>
    </row>
    <row r="33" spans="1:8" ht="13.5" customHeight="1" x14ac:dyDescent="0.2">
      <c r="A33" s="54"/>
      <c r="B33" s="31" t="s">
        <v>28</v>
      </c>
      <c r="C33" s="48">
        <f>SUM(C5:C32)</f>
        <v>55896521</v>
      </c>
      <c r="D33" s="48">
        <f>SUM(D5:D32)</f>
        <v>1119828.4210809544</v>
      </c>
      <c r="E33" s="48">
        <f>SUM(E5:E32)</f>
        <v>54776692.578919053</v>
      </c>
      <c r="F33" s="48">
        <f>SUM(F5:F32)</f>
        <v>4737896.9687573584</v>
      </c>
      <c r="G33" s="140">
        <f>SUM(G5:G32)</f>
        <v>50038795.610161684</v>
      </c>
      <c r="H33" s="3"/>
    </row>
    <row r="34" spans="1:8" ht="13.5" customHeight="1" x14ac:dyDescent="0.2">
      <c r="A34" s="33"/>
      <c r="B34" s="18"/>
      <c r="H34" s="3"/>
    </row>
    <row r="35" spans="1:8" ht="13.5" customHeight="1" x14ac:dyDescent="0.2">
      <c r="A35" s="33"/>
      <c r="B35" s="35" t="s">
        <v>42</v>
      </c>
      <c r="C35" s="36">
        <f>SUM(C5:C14)</f>
        <v>19753495</v>
      </c>
      <c r="D35" s="36">
        <f>SUM(D5:D14)</f>
        <v>539730.20254911424</v>
      </c>
      <c r="E35" s="36">
        <f>SUM(E5:E14)</f>
        <v>19213764.797450885</v>
      </c>
      <c r="F35" s="36">
        <f>SUM(F5:F14)</f>
        <v>1884481.5637405396</v>
      </c>
      <c r="G35" s="37">
        <f>SUM(G5:G14)</f>
        <v>17329283.233710345</v>
      </c>
      <c r="H35" s="3"/>
    </row>
    <row r="36" spans="1:8" ht="13.5" customHeight="1" x14ac:dyDescent="0.2">
      <c r="A36" s="33"/>
      <c r="B36" s="38" t="s">
        <v>43</v>
      </c>
      <c r="C36" s="39">
        <f>SUM(C15:C16)</f>
        <v>6590200</v>
      </c>
      <c r="D36" s="39">
        <f>SUM(D15:D16)</f>
        <v>43119</v>
      </c>
      <c r="E36" s="39">
        <f>SUM(E15:E16)</f>
        <v>6547081</v>
      </c>
      <c r="F36" s="39">
        <f>SUM(F15:F16)</f>
        <v>496354.77002128854</v>
      </c>
      <c r="G36" s="40">
        <f>SUM(G15:G16)</f>
        <v>6050726.2299787113</v>
      </c>
      <c r="H36" s="3"/>
    </row>
    <row r="37" spans="1:8" ht="13.5" customHeight="1" x14ac:dyDescent="0.2">
      <c r="A37" s="33"/>
      <c r="B37" s="38" t="s">
        <v>44</v>
      </c>
      <c r="C37" s="39">
        <f>SUM(C17:C23)</f>
        <v>12049401</v>
      </c>
      <c r="D37" s="39">
        <f>SUM(D17:D23)</f>
        <v>238801.47600000002</v>
      </c>
      <c r="E37" s="39">
        <f>SUM(E17:E23)</f>
        <v>11810599.524</v>
      </c>
      <c r="F37" s="39">
        <f>SUM(F17:F23)</f>
        <v>972298.08410589548</v>
      </c>
      <c r="G37" s="40">
        <f>SUM(G17:G23)</f>
        <v>10838301.439894103</v>
      </c>
      <c r="H37" s="3"/>
    </row>
    <row r="38" spans="1:8" ht="13.5" customHeight="1" x14ac:dyDescent="0.2">
      <c r="A38" s="33"/>
      <c r="B38" s="38" t="s">
        <v>45</v>
      </c>
      <c r="C38" s="39">
        <f>SUM(C24:C28)</f>
        <v>12142551</v>
      </c>
      <c r="D38" s="39">
        <f>SUM(D24:D28)</f>
        <v>202022</v>
      </c>
      <c r="E38" s="39">
        <f>SUM(E24:E28)</f>
        <v>11940529</v>
      </c>
      <c r="F38" s="39">
        <f>SUM(F24:F28)</f>
        <v>1071946.4718935294</v>
      </c>
      <c r="G38" s="40">
        <f>SUM(G24:G28)</f>
        <v>10868582.528106472</v>
      </c>
      <c r="H38" s="3"/>
    </row>
    <row r="39" spans="1:8" ht="13.5" customHeight="1" x14ac:dyDescent="0.2">
      <c r="B39" s="42" t="s">
        <v>46</v>
      </c>
      <c r="C39" s="43">
        <f>SUM(C29:C32)</f>
        <v>5360874</v>
      </c>
      <c r="D39" s="43">
        <f>SUM(D29:D32)</f>
        <v>96155.742531840006</v>
      </c>
      <c r="E39" s="43">
        <f>SUM(E29:E32)</f>
        <v>5264718.2574681602</v>
      </c>
      <c r="F39" s="43">
        <f>SUM(F29:F32)</f>
        <v>312816.07899610547</v>
      </c>
      <c r="G39" s="44">
        <f>SUM(G29:G32)</f>
        <v>4951902.1784720551</v>
      </c>
      <c r="H39" s="3"/>
    </row>
    <row r="40" spans="1:8" ht="13.5" customHeight="1" x14ac:dyDescent="0.2">
      <c r="B40" s="31" t="s">
        <v>28</v>
      </c>
      <c r="C40" s="45">
        <f>SUM(C35:C39)</f>
        <v>55896521</v>
      </c>
      <c r="D40" s="141">
        <f t="shared" ref="D40:G40" si="2">SUM(D35:D39)</f>
        <v>1119828.4210809544</v>
      </c>
      <c r="E40" s="141">
        <f t="shared" si="2"/>
        <v>54776692.578919053</v>
      </c>
      <c r="F40" s="141">
        <f t="shared" si="2"/>
        <v>4737896.9687573574</v>
      </c>
      <c r="G40" s="142">
        <f t="shared" si="2"/>
        <v>50038795.610161684</v>
      </c>
      <c r="H40" s="3"/>
    </row>
    <row r="41" spans="1:8" ht="13.5" customHeight="1" x14ac:dyDescent="0.2">
      <c r="H41" s="3"/>
    </row>
    <row r="42" spans="1:8" ht="13.5" customHeight="1" x14ac:dyDescent="0.2">
      <c r="H42" s="3"/>
    </row>
    <row r="43" spans="1:8" ht="13.5" customHeight="1" x14ac:dyDescent="0.2">
      <c r="H43" s="3"/>
    </row>
    <row r="44" spans="1:8" ht="13.5" customHeight="1" x14ac:dyDescent="0.2"/>
    <row r="45" spans="1:8" ht="13.5" customHeight="1" x14ac:dyDescent="0.2"/>
    <row r="46" spans="1:8" ht="13.5" customHeight="1" x14ac:dyDescent="0.2"/>
    <row r="47" spans="1:8" ht="13.5" customHeight="1" x14ac:dyDescent="0.2"/>
    <row r="48" spans="1:8" ht="13.5" customHeight="1" x14ac:dyDescent="0.2"/>
  </sheetData>
  <phoneticPr fontId="4" type="noConversion"/>
  <pageMargins left="0.51181102362204722" right="0.43307086614173229" top="0.51181102362204722" bottom="0.19685039370078741" header="0.23622047244094491" footer="0.23622047244094491"/>
  <pageSetup paperSize="9" scale="86" orientation="landscape" r:id="rId1"/>
  <headerFooter alignWithMargins="0">
    <oddHeader>&amp;CSide &amp;P / &amp;N</oddHeader>
  </headerFooter>
  <ignoredErrors>
    <ignoredError sqref="D35:F3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Normal="100" workbookViewId="0"/>
  </sheetViews>
  <sheetFormatPr defaultRowHeight="12" x14ac:dyDescent="0.2"/>
  <cols>
    <col min="1" max="1" width="8.5703125" style="41" customWidth="1"/>
    <col min="2" max="2" width="39.28515625" style="6" customWidth="1"/>
    <col min="3" max="3" width="20.140625" style="7" customWidth="1"/>
    <col min="4" max="7" width="14.28515625" style="6" customWidth="1"/>
    <col min="8" max="16384" width="9.140625" style="6"/>
  </cols>
  <sheetData>
    <row r="1" spans="1:7" ht="15.75" x14ac:dyDescent="0.25">
      <c r="A1" s="8"/>
    </row>
    <row r="2" spans="1:7" ht="13.5" customHeight="1" x14ac:dyDescent="0.2">
      <c r="A2" s="47" t="s">
        <v>87</v>
      </c>
      <c r="B2" s="3"/>
      <c r="C2" s="4"/>
      <c r="D2" s="41"/>
    </row>
    <row r="3" spans="1:7" ht="13.5" customHeight="1" x14ac:dyDescent="0.2">
      <c r="A3" s="19" t="s">
        <v>64</v>
      </c>
      <c r="B3" s="3"/>
      <c r="C3" s="4"/>
    </row>
    <row r="4" spans="1:7" ht="54" customHeight="1" x14ac:dyDescent="0.2">
      <c r="A4" s="52" t="s">
        <v>20</v>
      </c>
      <c r="B4" s="52" t="s">
        <v>0</v>
      </c>
      <c r="C4" s="12" t="s">
        <v>29</v>
      </c>
      <c r="D4" s="12" t="s">
        <v>30</v>
      </c>
      <c r="E4" s="12" t="s">
        <v>37</v>
      </c>
      <c r="F4" s="12" t="s">
        <v>35</v>
      </c>
      <c r="G4" s="12" t="s">
        <v>36</v>
      </c>
    </row>
    <row r="5" spans="1:7" ht="13.5" customHeight="1" x14ac:dyDescent="0.2">
      <c r="A5" s="99">
        <v>1301</v>
      </c>
      <c r="B5" s="99" t="s">
        <v>1</v>
      </c>
      <c r="C5" s="13">
        <f>IF([1]DTD_10!C5=0,"-",[1]DTD_11!C5/[1]DTD_10!C5*100-100)</f>
        <v>0.76591364370079873</v>
      </c>
      <c r="D5" s="13">
        <f>IF([1]DTD_10!D5=0,"-",[1]DTD_11!D5/[1]DTD_10!D5*100-100)</f>
        <v>0</v>
      </c>
      <c r="E5" s="13">
        <f>IF([1]DTD_10!E5=0,"-",[1]DTD_11!E5/[1]DTD_10!E5*100-100)</f>
        <v>0.78745878486800791</v>
      </c>
      <c r="F5" s="13">
        <f>IF([1]DTD_10!F5=0,"-",[1]DTD_11!F5/[1]DTD_10!F5*100-100)</f>
        <v>-5.3041838005493389</v>
      </c>
      <c r="G5" s="138">
        <f>IF([1]DTD_10!G5=0,"-",[1]DTD_11!G5/[1]DTD_10!G5*100-100)</f>
        <v>1.9196999535462567</v>
      </c>
    </row>
    <row r="6" spans="1:7" ht="13.5" customHeight="1" x14ac:dyDescent="0.2">
      <c r="A6" s="28">
        <v>1309</v>
      </c>
      <c r="B6" s="28" t="s">
        <v>2</v>
      </c>
      <c r="C6" s="13">
        <f>IF([1]DTD_10!C6=0,"-",[1]DTD_11!C6/[1]DTD_10!C6*100-100)</f>
        <v>2.4591981514610097</v>
      </c>
      <c r="D6" s="13">
        <f>IF([1]DTD_10!D6=0,"-",[1]DTD_11!D6/[1]DTD_10!D6*100-100)</f>
        <v>0</v>
      </c>
      <c r="E6" s="13">
        <f>IF([1]DTD_10!E6=0,"-",[1]DTD_11!E6/[1]DTD_10!E6*100-100)</f>
        <v>2.5432807341524466</v>
      </c>
      <c r="F6" s="13">
        <f>IF([1]DTD_10!F6=0,"-",[1]DTD_11!F6/[1]DTD_10!F6*100-100)</f>
        <v>9.1126090945317912</v>
      </c>
      <c r="G6" s="138">
        <f>IF([1]DTD_10!G6=0,"-",[1]DTD_11!G6/[1]DTD_10!G6*100-100)</f>
        <v>2.301105261669619</v>
      </c>
    </row>
    <row r="7" spans="1:7" ht="13.5" customHeight="1" x14ac:dyDescent="0.2">
      <c r="A7" s="28">
        <v>1330</v>
      </c>
      <c r="B7" s="28" t="s">
        <v>3</v>
      </c>
      <c r="C7" s="13">
        <f>IF([1]DTD_10!C7=0,"-",[1]DTD_11!C7/[1]DTD_10!C7*100-100)</f>
        <v>-0.75176782639981354</v>
      </c>
      <c r="D7" s="13">
        <f>IF([1]DTD_10!D7=0,"-",[1]DTD_11!D7/[1]DTD_10!D7*100-100)</f>
        <v>0</v>
      </c>
      <c r="E7" s="13">
        <f>IF([1]DTD_10!E7=0,"-",[1]DTD_11!E7/[1]DTD_10!E7*100-100)</f>
        <v>-0.77465677991744997</v>
      </c>
      <c r="F7" s="13">
        <f>IF([1]DTD_10!F7=0,"-",[1]DTD_11!F7/[1]DTD_10!F7*100-100)</f>
        <v>12.192994958778641</v>
      </c>
      <c r="G7" s="138">
        <f>IF([1]DTD_10!G7=0,"-",[1]DTD_11!G7/[1]DTD_10!G7*100-100)</f>
        <v>-1.5615539902690756</v>
      </c>
    </row>
    <row r="8" spans="1:7" ht="13.5" customHeight="1" x14ac:dyDescent="0.2">
      <c r="A8" s="28">
        <v>1351</v>
      </c>
      <c r="B8" s="28" t="s">
        <v>4</v>
      </c>
      <c r="C8" s="13">
        <f>IF([1]DTD_10!C8=0,"-",[1]DTD_11!C8/[1]DTD_10!C8*100-100)</f>
        <v>-2.4375753978676613</v>
      </c>
      <c r="D8" s="13">
        <f>IF([1]DTD_10!D8=0,"-",[1]DTD_11!D8/[1]DTD_10!D8*100-100)</f>
        <v>0</v>
      </c>
      <c r="E8" s="13">
        <f>IF([1]DTD_10!E8=0,"-",[1]DTD_11!E8/[1]DTD_10!E8*100-100)</f>
        <v>-2.4414630325064763</v>
      </c>
      <c r="F8" s="13">
        <f>IF([1]DTD_10!F8=0,"-",[1]DTD_11!F8/[1]DTD_10!F8*100-100)</f>
        <v>67.536772386687375</v>
      </c>
      <c r="G8" s="138">
        <f>IF([1]DTD_10!G8=0,"-",[1]DTD_11!G8/[1]DTD_10!G8*100-100)</f>
        <v>-2.633820096072256</v>
      </c>
    </row>
    <row r="9" spans="1:7" ht="13.5" customHeight="1" x14ac:dyDescent="0.2">
      <c r="A9" s="28">
        <v>1401</v>
      </c>
      <c r="B9" s="28" t="s">
        <v>5</v>
      </c>
      <c r="C9" s="13">
        <f>IF([1]DTD_10!C9=0,"-",[1]DTD_11!C9/[1]DTD_10!C9*100-100)</f>
        <v>-5.5066700524844236</v>
      </c>
      <c r="D9" s="13">
        <f>IF([1]DTD_10!D9=0,"-",[1]DTD_11!D9/[1]DTD_10!D9*100-100)</f>
        <v>0</v>
      </c>
      <c r="E9" s="13">
        <f>IF([1]DTD_10!E9=0,"-",[1]DTD_11!E9/[1]DTD_10!E9*100-100)</f>
        <v>-5.5164028136562564</v>
      </c>
      <c r="F9" s="13">
        <f>IF([1]DTD_10!F9=0,"-",[1]DTD_11!F9/[1]DTD_10!F9*100-100)</f>
        <v>-5.4762313067271862</v>
      </c>
      <c r="G9" s="138">
        <f>IF([1]DTD_10!G9=0,"-",[1]DTD_11!G9/[1]DTD_10!G9*100-100)</f>
        <v>-5.5200359086245214</v>
      </c>
    </row>
    <row r="10" spans="1:7" ht="13.5" customHeight="1" x14ac:dyDescent="0.2">
      <c r="A10" s="28">
        <v>1501</v>
      </c>
      <c r="B10" s="28" t="s">
        <v>6</v>
      </c>
      <c r="C10" s="13">
        <f>IF([1]DTD_10!C10=0,"-",[1]DTD_11!C10/[1]DTD_10!C10*100-100)</f>
        <v>-11.330970971784254</v>
      </c>
      <c r="D10" s="13">
        <f>IF([1]DTD_10!D10=0,"-",[1]DTD_11!D10/[1]DTD_10!D10*100-100)</f>
        <v>0</v>
      </c>
      <c r="E10" s="13">
        <f>IF([1]DTD_10!E10=0,"-",[1]DTD_11!E10/[1]DTD_10!E10*100-100)</f>
        <v>-11.589724192198489</v>
      </c>
      <c r="F10" s="13">
        <f>IF([1]DTD_10!F10=0,"-",[1]DTD_11!F10/[1]DTD_10!F10*100-100)</f>
        <v>6.5534362594978006</v>
      </c>
      <c r="G10" s="138">
        <f>IF([1]DTD_10!G10=0,"-",[1]DTD_11!G10/[1]DTD_10!G10*100-100)</f>
        <v>-12.448071720325174</v>
      </c>
    </row>
    <row r="11" spans="1:7" ht="13.5" customHeight="1" x14ac:dyDescent="0.2">
      <c r="A11" s="28">
        <v>1502</v>
      </c>
      <c r="B11" s="28" t="s">
        <v>7</v>
      </c>
      <c r="C11" s="13">
        <f>IF([1]DTD_10!C11=0,"-",[1]DTD_11!C11/[1]DTD_10!C11*100-100)</f>
        <v>-3.0264224929940298</v>
      </c>
      <c r="D11" s="13">
        <f>IF([1]DTD_10!D11=0,"-",[1]DTD_11!D11/[1]DTD_10!D11*100-100)</f>
        <v>0</v>
      </c>
      <c r="E11" s="13">
        <f>IF([1]DTD_10!E11=0,"-",[1]DTD_11!E11/[1]DTD_10!E11*100-100)</f>
        <v>-3.144889915125944</v>
      </c>
      <c r="F11" s="13">
        <f>IF([1]DTD_10!F11=0,"-",[1]DTD_11!F11/[1]DTD_10!F11*100-100)</f>
        <v>1.2528006605393927</v>
      </c>
      <c r="G11" s="138">
        <f>IF([1]DTD_10!G11=0,"-",[1]DTD_11!G11/[1]DTD_10!G11*100-100)</f>
        <v>-3.8310353131042518</v>
      </c>
    </row>
    <row r="12" spans="1:7" ht="13.5" customHeight="1" x14ac:dyDescent="0.2">
      <c r="A12" s="28">
        <v>1516</v>
      </c>
      <c r="B12" s="28" t="s">
        <v>8</v>
      </c>
      <c r="C12" s="13">
        <f>IF([1]DTD_10!C12=0,"-",[1]DTD_11!C12/[1]DTD_10!C12*100-100)</f>
        <v>-0.39679361887682774</v>
      </c>
      <c r="D12" s="13">
        <f>IF([1]DTD_10!D12=0,"-",[1]DTD_11!D12/[1]DTD_10!D12*100-100)</f>
        <v>0</v>
      </c>
      <c r="E12" s="13">
        <f>IF([1]DTD_10!E12=0,"-",[1]DTD_11!E12/[1]DTD_10!E12*100-100)</f>
        <v>-0.41362579727605464</v>
      </c>
      <c r="F12" s="13">
        <f>IF([1]DTD_10!F12=0,"-",[1]DTD_11!F12/[1]DTD_10!F12*100-100)</f>
        <v>-4.3764945497904506</v>
      </c>
      <c r="G12" s="138">
        <f>IF([1]DTD_10!G12=0,"-",[1]DTD_11!G12/[1]DTD_10!G12*100-100)</f>
        <v>7.3263200684280605E-2</v>
      </c>
    </row>
    <row r="13" spans="1:7" ht="13.5" customHeight="1" x14ac:dyDescent="0.2">
      <c r="A13" s="28">
        <v>2000</v>
      </c>
      <c r="B13" s="28" t="s">
        <v>9</v>
      </c>
      <c r="C13" s="13">
        <f>IF([1]DTD_10!C13=0,"-",[1]DTD_11!C13/[1]DTD_10!C13*100-100)</f>
        <v>-12.083667616053972</v>
      </c>
      <c r="D13" s="13">
        <f>IF([1]DTD_10!D13=0,"-",[1]DTD_11!D13/[1]DTD_10!D13*100-100)</f>
        <v>0</v>
      </c>
      <c r="E13" s="13">
        <f>IF([1]DTD_10!E13=0,"-",[1]DTD_11!E13/[1]DTD_10!E13*100-100)</f>
        <v>-12.238624145614494</v>
      </c>
      <c r="F13" s="13">
        <f>IF([1]DTD_10!F13=0,"-",[1]DTD_11!F13/[1]DTD_10!F13*100-100)</f>
        <v>-4.5365644259357225</v>
      </c>
      <c r="G13" s="138">
        <f>IF([1]DTD_10!G13=0,"-",[1]DTD_11!G13/[1]DTD_10!G13*100-100)</f>
        <v>-12.595391319871354</v>
      </c>
    </row>
    <row r="14" spans="1:7" ht="13.5" customHeight="1" x14ac:dyDescent="0.2">
      <c r="A14" s="28">
        <v>4001</v>
      </c>
      <c r="B14" s="28" t="s">
        <v>11</v>
      </c>
      <c r="C14" s="13">
        <f>IF([1]DTD_10!C14=0,"-",[1]DTD_11!C14/[1]DTD_10!C14*100-100)</f>
        <v>0.64434336107910894</v>
      </c>
      <c r="D14" s="13" t="str">
        <f>IF([1]DTD_10!D14=0,"-",[1]DTD_11!D14/[1]DTD_10!D14*100-100)</f>
        <v>-</v>
      </c>
      <c r="E14" s="13">
        <f>IF([1]DTD_10!E14=0,"-",[1]DTD_11!E14/[1]DTD_10!E14*100-100)</f>
        <v>0.64434336107910894</v>
      </c>
      <c r="F14" s="13">
        <f>IF([1]DTD_10!F14=0,"-",[1]DTD_11!F14/[1]DTD_10!F14*100-100)</f>
        <v>-0.12145798775912908</v>
      </c>
      <c r="G14" s="138">
        <f>IF([1]DTD_10!G14=0,"-",[1]DTD_11!G14/[1]DTD_10!G14*100-100)</f>
        <v>0.69175467900923593</v>
      </c>
    </row>
    <row r="15" spans="1:7" ht="13.5" customHeight="1" x14ac:dyDescent="0.2">
      <c r="A15" s="28">
        <v>2500</v>
      </c>
      <c r="B15" s="28" t="s">
        <v>10</v>
      </c>
      <c r="C15" s="13">
        <f>IF([1]DTD_10!C15=0,"-",[1]DTD_11!C15/[1]DTD_10!C15*100-100)</f>
        <v>-2.9970704197203446</v>
      </c>
      <c r="D15" s="13">
        <f>IF([1]DTD_10!D15=0,"-",[1]DTD_11!D15/[1]DTD_10!D15*100-100)</f>
        <v>0</v>
      </c>
      <c r="E15" s="13">
        <f>IF([1]DTD_10!E15=0,"-",[1]DTD_11!E15/[1]DTD_10!E15*100-100)</f>
        <v>-3.003905734671406</v>
      </c>
      <c r="F15" s="13">
        <f>IF([1]DTD_10!F15=0,"-",[1]DTD_11!F15/[1]DTD_10!F15*100-100)</f>
        <v>-1.0849289529455177</v>
      </c>
      <c r="G15" s="138">
        <f>IF([1]DTD_10!G15=0,"-",[1]DTD_11!G15/[1]DTD_10!G15*100-100)</f>
        <v>-3.1233488048213758</v>
      </c>
    </row>
    <row r="16" spans="1:7" ht="13.5" customHeight="1" x14ac:dyDescent="0.2">
      <c r="A16" s="28">
        <v>2501</v>
      </c>
      <c r="B16" s="28" t="s">
        <v>51</v>
      </c>
      <c r="C16" s="13">
        <f>IF([1]DTD_10!C16=0,"-",[1]DTD_11!C16/[1]DTD_10!C16*100-100)</f>
        <v>-0.86479909271413646</v>
      </c>
      <c r="D16" s="13">
        <f>IF([1]DTD_10!D16=0,"-",[1]DTD_11!D16/[1]DTD_10!D16*100-100)</f>
        <v>0</v>
      </c>
      <c r="E16" s="13">
        <f>IF([1]DTD_10!E16=0,"-",[1]DTD_11!E16/[1]DTD_10!E16*100-100)</f>
        <v>-0.87380437046640225</v>
      </c>
      <c r="F16" s="13">
        <f>IF([1]DTD_10!F16=0,"-",[1]DTD_11!F16/[1]DTD_10!F16*100-100)</f>
        <v>19.977644411322501</v>
      </c>
      <c r="G16" s="138">
        <f>IF([1]DTD_10!G16=0,"-",[1]DTD_11!G16/[1]DTD_10!G16*100-100)</f>
        <v>-2.5623959648453649</v>
      </c>
    </row>
    <row r="17" spans="1:7" ht="13.5" customHeight="1" x14ac:dyDescent="0.2">
      <c r="A17" s="28">
        <v>4202</v>
      </c>
      <c r="B17" s="28" t="s">
        <v>12</v>
      </c>
      <c r="C17" s="13">
        <f>IF([1]DTD_10!C17=0,"-",[1]DTD_11!C17/[1]DTD_10!C17*100-100)</f>
        <v>1.2032762603694493</v>
      </c>
      <c r="D17" s="13">
        <f>IF([1]DTD_10!D17=0,"-",[1]DTD_11!D17/[1]DTD_10!D17*100-100)</f>
        <v>0</v>
      </c>
      <c r="E17" s="13">
        <f>IF([1]DTD_10!E17=0,"-",[1]DTD_11!E17/[1]DTD_10!E17*100-100)</f>
        <v>1.2450231259695954</v>
      </c>
      <c r="F17" s="13">
        <f>IF([1]DTD_10!F17=0,"-",[1]DTD_11!F17/[1]DTD_10!F17*100-100)</f>
        <v>5.0705723112102135</v>
      </c>
      <c r="G17" s="138">
        <f>IF([1]DTD_10!G17=0,"-",[1]DTD_11!G17/[1]DTD_10!G17*100-100)</f>
        <v>0.86591262452719775</v>
      </c>
    </row>
    <row r="18" spans="1:7" ht="13.5" customHeight="1" x14ac:dyDescent="0.2">
      <c r="A18" s="28">
        <v>4212</v>
      </c>
      <c r="B18" s="28" t="s">
        <v>48</v>
      </c>
      <c r="C18" s="13">
        <f>IF([1]DTD_10!C18=0,"-",[1]DTD_11!C18/[1]DTD_10!C18*100-100)</f>
        <v>-2.1635439116138855E-2</v>
      </c>
      <c r="D18" s="13">
        <f>IF([1]DTD_10!D18=0,"-",[1]DTD_11!D18/[1]DTD_10!D18*100-100)</f>
        <v>0</v>
      </c>
      <c r="E18" s="13">
        <f>IF([1]DTD_10!E18=0,"-",[1]DTD_11!E18/[1]DTD_10!E18*100-100)</f>
        <v>-2.1715230730464441E-2</v>
      </c>
      <c r="F18" s="13">
        <f>IF([1]DTD_10!F18=0,"-",[1]DTD_11!F18/[1]DTD_10!F18*100-100)</f>
        <v>-7.8584075978273944</v>
      </c>
      <c r="G18" s="138">
        <f>IF([1]DTD_10!G18=0,"-",[1]DTD_11!G18/[1]DTD_10!G18*100-100)</f>
        <v>0.15515211167642917</v>
      </c>
    </row>
    <row r="19" spans="1:7" ht="13.5" customHeight="1" x14ac:dyDescent="0.2">
      <c r="A19" s="28">
        <v>5000</v>
      </c>
      <c r="B19" s="28" t="s">
        <v>52</v>
      </c>
      <c r="C19" s="13">
        <f>IF([1]DTD_10!C19=0,"-",[1]DTD_11!C19/[1]DTD_10!C19*100-100)</f>
        <v>-0.52323611814729531</v>
      </c>
      <c r="D19" s="13">
        <f>IF([1]DTD_10!D19=0,"-",[1]DTD_11!D19/[1]DTD_10!D19*100-100)</f>
        <v>0</v>
      </c>
      <c r="E19" s="13">
        <f>IF([1]DTD_10!E19=0,"-",[1]DTD_11!E19/[1]DTD_10!E19*100-100)</f>
        <v>-0.52383515152845916</v>
      </c>
      <c r="F19" s="13">
        <f>IF([1]DTD_10!F19=0,"-",[1]DTD_11!F19/[1]DTD_10!F19*100-100)</f>
        <v>-5.2525474107020074</v>
      </c>
      <c r="G19" s="138">
        <f>IF([1]DTD_10!G19=0,"-",[1]DTD_11!G19/[1]DTD_10!G19*100-100)</f>
        <v>-0.22311992973969552</v>
      </c>
    </row>
    <row r="20" spans="1:7" ht="13.5" customHeight="1" x14ac:dyDescent="0.2">
      <c r="A20" s="28">
        <v>5501</v>
      </c>
      <c r="B20" s="28" t="s">
        <v>13</v>
      </c>
      <c r="C20" s="13">
        <f>IF([1]DTD_10!C20=0,"-",[1]DTD_11!C20/[1]DTD_10!C20*100-100)</f>
        <v>2.8310281448532351</v>
      </c>
      <c r="D20" s="13">
        <f>IF([1]DTD_10!D20=0,"-",[1]DTD_11!D20/[1]DTD_10!D20*100-100)</f>
        <v>0</v>
      </c>
      <c r="E20" s="13">
        <f>IF([1]DTD_10!E20=0,"-",[1]DTD_11!E20/[1]DTD_10!E20*100-100)</f>
        <v>2.8378407254352709</v>
      </c>
      <c r="F20" s="13">
        <f>IF([1]DTD_10!F20=0,"-",[1]DTD_11!F20/[1]DTD_10!F20*100-100)</f>
        <v>-0.88764758198787774</v>
      </c>
      <c r="G20" s="138">
        <f>IF([1]DTD_10!G20=0,"-",[1]DTD_11!G20/[1]DTD_10!G20*100-100)</f>
        <v>3.174975507307721</v>
      </c>
    </row>
    <row r="21" spans="1:7" ht="13.5" customHeight="1" x14ac:dyDescent="0.2">
      <c r="A21" s="28">
        <v>6007</v>
      </c>
      <c r="B21" s="28" t="s">
        <v>14</v>
      </c>
      <c r="C21" s="13">
        <f>IF([1]DTD_10!C21=0,"-",[1]DTD_11!C21/[1]DTD_10!C21*100-100)</f>
        <v>3.4429487139040305</v>
      </c>
      <c r="D21" s="13">
        <f>IF([1]DTD_10!D21=0,"-",[1]DTD_11!D21/[1]DTD_10!D21*100-100)</f>
        <v>0</v>
      </c>
      <c r="E21" s="13">
        <f>IF([1]DTD_10!E21=0,"-",[1]DTD_11!E21/[1]DTD_10!E21*100-100)</f>
        <v>3.4535252724006398</v>
      </c>
      <c r="F21" s="13">
        <f>IF([1]DTD_10!F21=0,"-",[1]DTD_11!F21/[1]DTD_10!F21*100-100)</f>
        <v>6.2015338354874672</v>
      </c>
      <c r="G21" s="138">
        <f>IF([1]DTD_10!G21=0,"-",[1]DTD_11!G21/[1]DTD_10!G21*100-100)</f>
        <v>3.3235712632992289</v>
      </c>
    </row>
    <row r="22" spans="1:7" ht="13.5" customHeight="1" x14ac:dyDescent="0.2">
      <c r="A22" s="28">
        <v>6008</v>
      </c>
      <c r="B22" s="28" t="s">
        <v>54</v>
      </c>
      <c r="C22" s="13">
        <f>IF([1]DTD_10!C22=0,"-",[1]DTD_11!C22/[1]DTD_10!C22*100-100)</f>
        <v>-1.130717129834153</v>
      </c>
      <c r="D22" s="13">
        <f>IF([1]DTD_10!D22=0,"-",[1]DTD_11!D22/[1]DTD_10!D22*100-100)</f>
        <v>0</v>
      </c>
      <c r="E22" s="13">
        <f>IF([1]DTD_10!E22=0,"-",[1]DTD_11!E22/[1]DTD_10!E22*100-100)</f>
        <v>-1.1512857131310312</v>
      </c>
      <c r="F22" s="13">
        <f>IF([1]DTD_10!F22=0,"-",[1]DTD_11!F22/[1]DTD_10!F22*100-100)</f>
        <v>-0.99096870579838026</v>
      </c>
      <c r="G22" s="138">
        <f>IF([1]DTD_10!G22=0,"-",[1]DTD_11!G22/[1]DTD_10!G22*100-100)</f>
        <v>-1.1820785885379053</v>
      </c>
    </row>
    <row r="23" spans="1:7" ht="13.5" customHeight="1" x14ac:dyDescent="0.2">
      <c r="A23" s="28">
        <v>6013</v>
      </c>
      <c r="B23" s="28" t="s">
        <v>67</v>
      </c>
      <c r="C23" s="13">
        <f>IF([1]DTD_10!C23=0,"-",[1]DTD_11!C23/[1]DTD_10!C23*100-100)</f>
        <v>24.575911789652238</v>
      </c>
      <c r="D23" s="13" t="str">
        <f>IF([1]DTD_10!D23=0,"-",[1]DTD_11!D23/[1]DTD_10!D23*100-100)</f>
        <v>-</v>
      </c>
      <c r="E23" s="13">
        <f>IF([1]DTD_10!E23=0,"-",[1]DTD_11!E23/[1]DTD_10!E23*100-100)</f>
        <v>24.575911789652238</v>
      </c>
      <c r="F23" s="13">
        <f>IF([1]DTD_10!F23=0,"-",[1]DTD_11!F23/[1]DTD_10!F23*100-100)</f>
        <v>996.45230959767673</v>
      </c>
      <c r="G23" s="138">
        <f>IF([1]DTD_10!G23=0,"-",[1]DTD_11!G23/[1]DTD_10!G23*100-100)</f>
        <v>24.274146945844379</v>
      </c>
    </row>
    <row r="24" spans="1:7" ht="13.5" customHeight="1" x14ac:dyDescent="0.2">
      <c r="A24" s="28">
        <v>6006</v>
      </c>
      <c r="B24" s="28" t="s">
        <v>49</v>
      </c>
      <c r="C24" s="13">
        <f>IF([1]DTD_10!C24=0,"-",[1]DTD_11!C24/[1]DTD_10!C24*100-100)</f>
        <v>3.2104799524265104</v>
      </c>
      <c r="D24" s="13">
        <f>IF([1]DTD_10!D24=0,"-",[1]DTD_11!D24/[1]DTD_10!D24*100-100)</f>
        <v>0</v>
      </c>
      <c r="E24" s="13">
        <f>IF([1]DTD_10!E24=0,"-",[1]DTD_11!E24/[1]DTD_10!E24*100-100)</f>
        <v>3.222180009873</v>
      </c>
      <c r="F24" s="13">
        <f>IF([1]DTD_10!F24=0,"-",[1]DTD_11!F24/[1]DTD_10!F24*100-100)</f>
        <v>13.601672729227076</v>
      </c>
      <c r="G24" s="138">
        <f>IF([1]DTD_10!G24=0,"-",[1]DTD_11!G24/[1]DTD_10!G24*100-100)</f>
        <v>2.9784903774874465</v>
      </c>
    </row>
    <row r="25" spans="1:7" ht="13.5" customHeight="1" x14ac:dyDescent="0.2">
      <c r="A25" s="28">
        <v>6650</v>
      </c>
      <c r="B25" s="28" t="s">
        <v>15</v>
      </c>
      <c r="C25" s="13">
        <f>IF([1]DTD_10!C25=0,"-",[1]DTD_11!C25/[1]DTD_10!C25*100-100)</f>
        <v>-2.9259135047783076</v>
      </c>
      <c r="D25" s="13">
        <f>IF([1]DTD_10!D25=0,"-",[1]DTD_11!D25/[1]DTD_10!D25*100-100)</f>
        <v>0</v>
      </c>
      <c r="E25" s="13">
        <f>IF([1]DTD_10!E25=0,"-",[1]DTD_11!E25/[1]DTD_10!E25*100-100)</f>
        <v>-2.9382167999344944</v>
      </c>
      <c r="F25" s="13">
        <f>IF([1]DTD_10!F25=0,"-",[1]DTD_11!F25/[1]DTD_10!F25*100-100)</f>
        <v>2.4288335217871833</v>
      </c>
      <c r="G25" s="138">
        <f>IF([1]DTD_10!G25=0,"-",[1]DTD_11!G25/[1]DTD_10!G25*100-100)</f>
        <v>-3.3660691614169451</v>
      </c>
    </row>
    <row r="26" spans="1:7" ht="13.5" customHeight="1" x14ac:dyDescent="0.2">
      <c r="A26" s="28">
        <v>6620</v>
      </c>
      <c r="B26" s="28" t="s">
        <v>76</v>
      </c>
      <c r="C26" s="13">
        <f>IF([1]DTD_10!C26=0,"-",[1]DTD_11!C26/[1]DTD_10!C26*100-100)</f>
        <v>2.3387174318168888</v>
      </c>
      <c r="D26" s="13">
        <f>IF([1]DTD_10!D26=0,"-",[1]DTD_11!D26/[1]DTD_10!D26*100-100)</f>
        <v>0</v>
      </c>
      <c r="E26" s="13">
        <f>IF([1]DTD_10!E26=0,"-",[1]DTD_11!E26/[1]DTD_10!E26*100-100)</f>
        <v>2.4114204103127719</v>
      </c>
      <c r="F26" s="13">
        <f>IF([1]DTD_10!F26=0,"-",[1]DTD_11!F26/[1]DTD_10!F26*100-100)</f>
        <v>6.0131138038040461</v>
      </c>
      <c r="G26" s="138">
        <f>IF([1]DTD_10!G26=0,"-",[1]DTD_11!G26/[1]DTD_10!G26*100-100)</f>
        <v>1.9164753648480968</v>
      </c>
    </row>
    <row r="27" spans="1:7" ht="13.5" customHeight="1" x14ac:dyDescent="0.2">
      <c r="A27" s="28">
        <v>7005</v>
      </c>
      <c r="B27" s="28" t="s">
        <v>16</v>
      </c>
      <c r="C27" s="13">
        <f>IF([1]DTD_10!C27=0,"-",[1]DTD_11!C27/[1]DTD_10!C27*100-100)</f>
        <v>-3.7599204372007193</v>
      </c>
      <c r="D27" s="13">
        <f>IF([1]DTD_10!D27=0,"-",[1]DTD_11!D27/[1]DTD_10!D27*100-100)</f>
        <v>0</v>
      </c>
      <c r="E27" s="13">
        <f>IF([1]DTD_10!E27=0,"-",[1]DTD_11!E27/[1]DTD_10!E27*100-100)</f>
        <v>-3.7720921834571612</v>
      </c>
      <c r="F27" s="13">
        <f>IF([1]DTD_10!F27=0,"-",[1]DTD_11!F27/[1]DTD_10!F27*100-100)</f>
        <v>-25.526063822010329</v>
      </c>
      <c r="G27" s="138">
        <f>IF([1]DTD_10!G27=0,"-",[1]DTD_11!G27/[1]DTD_10!G27*100-100)</f>
        <v>-3.140510032419968</v>
      </c>
    </row>
    <row r="28" spans="1:7" ht="13.5" customHeight="1" x14ac:dyDescent="0.2">
      <c r="A28" s="28">
        <v>7601</v>
      </c>
      <c r="B28" s="28" t="s">
        <v>83</v>
      </c>
      <c r="C28" s="13">
        <f>IF([1]DTD_10!C28=0,"-",[1]DTD_11!C28/[1]DTD_10!C28*100-100)</f>
        <v>-8.6749169322271626</v>
      </c>
      <c r="D28" s="13">
        <f>IF([1]DTD_10!D28=0,"-",[1]DTD_11!D28/[1]DTD_10!D28*100-100)</f>
        <v>0</v>
      </c>
      <c r="E28" s="13">
        <f>IF([1]DTD_10!E28=0,"-",[1]DTD_11!E28/[1]DTD_10!E28*100-100)</f>
        <v>-8.6836894547384134</v>
      </c>
      <c r="F28" s="13">
        <f>IF([1]DTD_10!F28=0,"-",[1]DTD_11!F28/[1]DTD_10!F28*100-100)</f>
        <v>-2.4354208322152573</v>
      </c>
      <c r="G28" s="138">
        <f>IF([1]DTD_10!G28=0,"-",[1]DTD_11!G28/[1]DTD_10!G28*100-100)</f>
        <v>-9.0483790378977744</v>
      </c>
    </row>
    <row r="29" spans="1:7" ht="13.5" customHeight="1" x14ac:dyDescent="0.2">
      <c r="A29" s="28">
        <v>7603</v>
      </c>
      <c r="B29" s="28" t="s">
        <v>17</v>
      </c>
      <c r="C29" s="13">
        <f>IF([1]DTD_10!C29=0,"-",[1]DTD_11!C29/[1]DTD_10!C29*100-100)</f>
        <v>1.7137410482179689</v>
      </c>
      <c r="D29" s="13" t="str">
        <f>IF([1]DTD_10!D29=0,"-",[1]DTD_11!D29/[1]DTD_10!D29*100-100)</f>
        <v>-</v>
      </c>
      <c r="E29" s="13">
        <f>IF([1]DTD_10!E29=0,"-",[1]DTD_11!E29/[1]DTD_10!E29*100-100)</f>
        <v>1.7137410482179689</v>
      </c>
      <c r="F29" s="13">
        <f>IF([1]DTD_10!F29=0,"-",[1]DTD_11!F29/[1]DTD_10!F29*100-100)</f>
        <v>26.888020537034492</v>
      </c>
      <c r="G29" s="138">
        <f>IF([1]DTD_10!G29=0,"-",[1]DTD_11!G29/[1]DTD_10!G29*100-100)</f>
        <v>1.4053988619665176</v>
      </c>
    </row>
    <row r="30" spans="1:7" ht="13.5" customHeight="1" x14ac:dyDescent="0.2">
      <c r="A30" s="28">
        <v>8001</v>
      </c>
      <c r="B30" s="28" t="s">
        <v>50</v>
      </c>
      <c r="C30" s="13">
        <f>IF([1]DTD_10!C30=0,"-",[1]DTD_11!C30/[1]DTD_10!C30*100-100)</f>
        <v>-3.5112581395964355</v>
      </c>
      <c r="D30" s="13">
        <f>IF([1]DTD_10!D30=0,"-",[1]DTD_11!D30/[1]DTD_10!D30*100-100)</f>
        <v>0</v>
      </c>
      <c r="E30" s="13">
        <f>IF([1]DTD_10!E30=0,"-",[1]DTD_11!E30/[1]DTD_10!E30*100-100)</f>
        <v>-3.596736385799673</v>
      </c>
      <c r="F30" s="13">
        <f>IF([1]DTD_10!F30=0,"-",[1]DTD_11!F30/[1]DTD_10!F30*100-100)</f>
        <v>1.7113199600739222</v>
      </c>
      <c r="G30" s="138">
        <f>IF([1]DTD_10!G30=0,"-",[1]DTD_11!G30/[1]DTD_10!G30*100-100)</f>
        <v>-3.9865693350333657</v>
      </c>
    </row>
    <row r="31" spans="1:7" ht="13.5" customHeight="1" x14ac:dyDescent="0.2">
      <c r="A31" s="28">
        <v>8003</v>
      </c>
      <c r="B31" s="28" t="s">
        <v>18</v>
      </c>
      <c r="C31" s="13">
        <f>IF([1]DTD_10!C31=0,"-",[1]DTD_11!C31/[1]DTD_10!C31*100-100)</f>
        <v>-3.0506238877316889</v>
      </c>
      <c r="D31" s="13">
        <f>IF([1]DTD_10!D31=0,"-",[1]DTD_11!D31/[1]DTD_10!D31*100-100)</f>
        <v>0</v>
      </c>
      <c r="E31" s="13">
        <f>IF([1]DTD_10!E31=0,"-",[1]DTD_11!E31/[1]DTD_10!E31*100-100)</f>
        <v>-3.0552798154782579</v>
      </c>
      <c r="F31" s="13">
        <f>IF([1]DTD_10!F31=0,"-",[1]DTD_11!F31/[1]DTD_10!F31*100-100)</f>
        <v>-0.93784929440010956</v>
      </c>
      <c r="G31" s="138">
        <f>IF([1]DTD_10!G31=0,"-",[1]DTD_11!G31/[1]DTD_10!G31*100-100)</f>
        <v>-3.1425599474384285</v>
      </c>
    </row>
    <row r="32" spans="1:7" ht="13.5" customHeight="1" x14ac:dyDescent="0.2">
      <c r="A32" s="28">
        <v>8005</v>
      </c>
      <c r="B32" s="28" t="s">
        <v>19</v>
      </c>
      <c r="C32" s="13">
        <f>IF([1]DTD_10!C32=0,"-",[1]DTD_11!C32/[1]DTD_10!C32*100-100)</f>
        <v>-0.43199472800223759</v>
      </c>
      <c r="D32" s="13" t="str">
        <f>IF([1]DTD_10!D32=0,"-",[1]DTD_11!D32/[1]DTD_10!D32*100-100)</f>
        <v>-</v>
      </c>
      <c r="E32" s="13">
        <f>IF([1]DTD_10!E32=0,"-",[1]DTD_11!E32/[1]DTD_10!E32*100-100)</f>
        <v>-0.43199472800223759</v>
      </c>
      <c r="F32" s="13">
        <f>IF([1]DTD_10!F32=0,"-",[1]DTD_11!F32/[1]DTD_10!F32*100-100)</f>
        <v>-31.750371473663762</v>
      </c>
      <c r="G32" s="138">
        <f>IF([1]DTD_10!G32=0,"-",[1]DTD_11!G32/[1]DTD_10!G32*100-100)</f>
        <v>-0.32756145404952974</v>
      </c>
    </row>
    <row r="33" spans="1:7" ht="13.5" customHeight="1" x14ac:dyDescent="0.2">
      <c r="A33" s="54"/>
      <c r="B33" s="31" t="s">
        <v>28</v>
      </c>
      <c r="C33" s="48">
        <f>IF([1]DTD_10!C37=0,"-",[1]DTD_11!C37/[1]DTD_10!C37*100-100)</f>
        <v>-1.3983704190150803</v>
      </c>
      <c r="D33" s="48">
        <f>IF([1]DTD_10!D37=0,"-",[1]DTD_11!D37/[1]DTD_10!D37*100-100)</f>
        <v>0</v>
      </c>
      <c r="E33" s="48">
        <f>IF([1]DTD_10!E37=0,"-",[1]DTD_11!E37/[1]DTD_10!E37*100-100)</f>
        <v>-1.4253077578662072</v>
      </c>
      <c r="F33" s="48">
        <f>IF([1]DTD_10!F37=0,"-",[1]DTD_11!F37/[1]DTD_10!F37*100-100)</f>
        <v>1.2437559224329533</v>
      </c>
      <c r="G33" s="140">
        <f>IF([1]DTD_10!G37=0,"-",[1]DTD_11!G37/[1]DTD_10!G37*100-100)</f>
        <v>-1.6705148331050736</v>
      </c>
    </row>
    <row r="34" spans="1:7" ht="13.5" customHeight="1" x14ac:dyDescent="0.2">
      <c r="A34" s="33"/>
      <c r="B34" s="18"/>
    </row>
    <row r="35" spans="1:7" ht="13.5" customHeight="1" x14ac:dyDescent="0.2">
      <c r="A35" s="33"/>
      <c r="B35" s="35" t="s">
        <v>42</v>
      </c>
      <c r="C35" s="143">
        <f>IF([1]DTD_10!C39=0,"-",[1]DTD_11!C39/[1]DTD_10!C39*100-100)</f>
        <v>-2.5091273432445007</v>
      </c>
      <c r="D35" s="143">
        <f>IF([1]DTD_10!D39=0,"-",[1]DTD_11!D39/[1]DTD_10!D39*100-100)</f>
        <v>0</v>
      </c>
      <c r="E35" s="143">
        <f>IF([1]DTD_10!E39=0,"-",[1]DTD_11!E39/[1]DTD_10!E39*100-100)</f>
        <v>-2.5777938437108787</v>
      </c>
      <c r="F35" s="143">
        <f>IF([1]DTD_10!F39=0,"-",[1]DTD_11!F39/[1]DTD_10!F39*100-100)</f>
        <v>-2.4506093711538597</v>
      </c>
      <c r="G35" s="144">
        <f>IF([1]DTD_10!G39=0,"-",[1]DTD_11!G39/[1]DTD_10!G39*100-100)</f>
        <v>-2.5916045921543258</v>
      </c>
    </row>
    <row r="36" spans="1:7" ht="13.5" customHeight="1" x14ac:dyDescent="0.2">
      <c r="A36" s="33"/>
      <c r="B36" s="38" t="s">
        <v>43</v>
      </c>
      <c r="C36" s="145">
        <f>IF([1]DTD_10!C40=0,"-",[1]DTD_11!C40/[1]DTD_10!C40*100-100)</f>
        <v>-1.8969123239435959</v>
      </c>
      <c r="D36" s="145">
        <f>IF([1]DTD_10!D40=0,"-",[1]DTD_11!D40/[1]DTD_10!D40*100-100)</f>
        <v>0</v>
      </c>
      <c r="E36" s="145">
        <f>IF([1]DTD_10!E40=0,"-",[1]DTD_11!E40/[1]DTD_10!E40*100-100)</f>
        <v>-1.9091668536137689</v>
      </c>
      <c r="F36" s="145">
        <f>IF([1]DTD_10!F40=0,"-",[1]DTD_11!F40/[1]DTD_10!F40*100-100)</f>
        <v>11.021805394144707</v>
      </c>
      <c r="G36" s="146">
        <f>IF([1]DTD_10!G40=0,"-",[1]DTD_11!G40/[1]DTD_10!G40*100-100)</f>
        <v>-2.8375051114998655</v>
      </c>
    </row>
    <row r="37" spans="1:7" ht="13.5" customHeight="1" x14ac:dyDescent="0.2">
      <c r="A37" s="33"/>
      <c r="B37" s="38" t="s">
        <v>44</v>
      </c>
      <c r="C37" s="145">
        <f>IF([1]DTD_10!C41=0,"-",[1]DTD_11!C41/[1]DTD_10!C41*100-100)</f>
        <v>1.1606604370228695</v>
      </c>
      <c r="D37" s="145">
        <f>IF([1]DTD_10!D41=0,"-",[1]DTD_11!D41/[1]DTD_10!D41*100-100)</f>
        <v>0</v>
      </c>
      <c r="E37" s="145">
        <f>IF([1]DTD_10!E41=0,"-",[1]DTD_11!E41/[1]DTD_10!E41*100-100)</f>
        <v>1.1797499762813857</v>
      </c>
      <c r="F37" s="145">
        <f>IF([1]DTD_10!F41=0,"-",[1]DTD_11!F41/[1]DTD_10!F41*100-100)</f>
        <v>1.3583540898280546</v>
      </c>
      <c r="G37" s="146">
        <f>IF([1]DTD_10!G41=0,"-",[1]DTD_11!G41/[1]DTD_10!G41*100-100)</f>
        <v>1.163825933107816</v>
      </c>
    </row>
    <row r="38" spans="1:7" ht="13.5" customHeight="1" x14ac:dyDescent="0.2">
      <c r="A38" s="33"/>
      <c r="B38" s="38" t="s">
        <v>45</v>
      </c>
      <c r="C38" s="145">
        <f>IF([1]DTD_10!C42=0,"-",[1]DTD_11!C42/[1]DTD_10!C42*100-100)</f>
        <v>-1.0832757905578205</v>
      </c>
      <c r="D38" s="145">
        <f>IF([1]DTD_10!D42=0,"-",[1]DTD_11!D42/[1]DTD_10!D42*100-100)</f>
        <v>0</v>
      </c>
      <c r="E38" s="145">
        <f>IF([1]DTD_10!E42=0,"-",[1]DTD_11!E42/[1]DTD_10!E42*100-100)</f>
        <v>-1.1011854082369723</v>
      </c>
      <c r="F38" s="145">
        <f>IF([1]DTD_10!F42=0,"-",[1]DTD_11!F42/[1]DTD_10!F42*100-100)</f>
        <v>3.6785383756404286</v>
      </c>
      <c r="G38" s="146">
        <f>IF([1]DTD_10!G42=0,"-",[1]DTD_11!G42/[1]DTD_10!G42*100-100)</f>
        <v>-1.5487344151221265</v>
      </c>
    </row>
    <row r="39" spans="1:7" ht="13.5" customHeight="1" x14ac:dyDescent="0.2">
      <c r="B39" s="42" t="s">
        <v>46</v>
      </c>
      <c r="C39" s="147">
        <f>IF([1]DTD_10!C43=0,"-",[1]DTD_11!C43/[1]DTD_10!C43*100-100)</f>
        <v>-2.936272935736369</v>
      </c>
      <c r="D39" s="147">
        <f>IF([1]DTD_10!D43=0,"-",[1]DTD_11!D43/[1]DTD_10!D43*100-100)</f>
        <v>0</v>
      </c>
      <c r="E39" s="147">
        <f>IF([1]DTD_10!E43=0,"-",[1]DTD_11!E43/[1]DTD_10!E43*100-100)</f>
        <v>-2.9882989592659897</v>
      </c>
      <c r="F39" s="147">
        <f>IF([1]DTD_10!F43=0,"-",[1]DTD_11!F43/[1]DTD_10!F43*100-100)</f>
        <v>1.6924341717900973</v>
      </c>
      <c r="G39" s="148">
        <f>IF([1]DTD_10!G43=0,"-",[1]DTD_11!G43/[1]DTD_10!G43*100-100)</f>
        <v>-3.2695573090484942</v>
      </c>
    </row>
    <row r="40" spans="1:7" ht="13.5" customHeight="1" x14ac:dyDescent="0.2">
      <c r="B40" s="31" t="s">
        <v>28</v>
      </c>
      <c r="C40" s="141">
        <f>IF([1]DTD_10!C44=0,"-",[1]DTD_11!C44/[1]DTD_10!C44*100-100)</f>
        <v>-1.3983704190151087</v>
      </c>
      <c r="D40" s="141">
        <f>IF([1]DTD_10!D44=0,"-",[1]DTD_11!D44/[1]DTD_10!D44*100-100)</f>
        <v>0</v>
      </c>
      <c r="E40" s="141">
        <f>IF([1]DTD_10!E44=0,"-",[1]DTD_11!E44/[1]DTD_10!E44*100-100)</f>
        <v>-1.4253077578662072</v>
      </c>
      <c r="F40" s="141">
        <f>IF([1]DTD_10!F44=0,"-",[1]DTD_11!F44/[1]DTD_10!F44*100-100)</f>
        <v>1.2437559224329107</v>
      </c>
      <c r="G40" s="142">
        <f>IF([1]DTD_10!G44=0,"-",[1]DTD_11!G44/[1]DTD_10!G44*100-100)</f>
        <v>-1.6705148331050879</v>
      </c>
    </row>
    <row r="41" spans="1:7" ht="13.5" customHeight="1" x14ac:dyDescent="0.2"/>
    <row r="42" spans="1:7" ht="13.5" customHeight="1" x14ac:dyDescent="0.2"/>
    <row r="43" spans="1:7" ht="13.5" customHeight="1" x14ac:dyDescent="0.2"/>
    <row r="44" spans="1:7" ht="13.5" customHeight="1" x14ac:dyDescent="0.2"/>
    <row r="45" spans="1:7" ht="13.5" customHeight="1" x14ac:dyDescent="0.2"/>
    <row r="46" spans="1:7" ht="13.5" customHeight="1" x14ac:dyDescent="0.2"/>
    <row r="47" spans="1:7" ht="13.5" customHeight="1" x14ac:dyDescent="0.2"/>
    <row r="48" spans="1:7" ht="13.5" customHeight="1" x14ac:dyDescent="0.2"/>
  </sheetData>
  <pageMargins left="0.51181102362204722" right="0.43307086614173229" top="0.51181102362204722" bottom="0.19685039370078741" header="0.23622047244094491" footer="0.23622047244094491"/>
  <pageSetup paperSize="9" scale="86" orientation="landscape" r:id="rId1"/>
  <headerFooter alignWithMargins="0">
    <oddHeader>&amp;CSide &amp;P /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zoomScaleNormal="100" workbookViewId="0"/>
  </sheetViews>
  <sheetFormatPr defaultColWidth="8.85546875" defaultRowHeight="12" x14ac:dyDescent="0.2"/>
  <cols>
    <col min="1" max="1" width="8.5703125" style="1" customWidth="1"/>
    <col min="2" max="2" width="39.28515625" style="1" customWidth="1"/>
    <col min="3" max="8" width="12.85546875" style="1" customWidth="1"/>
    <col min="9" max="9" width="12.7109375" style="1" customWidth="1"/>
    <col min="10" max="12" width="8.85546875" style="1"/>
    <col min="13" max="13" width="13.140625" style="1" customWidth="1"/>
    <col min="14" max="16" width="8.85546875" style="1"/>
    <col min="17" max="17" width="8.85546875" style="1" customWidth="1"/>
    <col min="18" max="16384" width="8.85546875" style="1"/>
  </cols>
  <sheetData>
    <row r="1" spans="1:19" ht="15.75" x14ac:dyDescent="0.25">
      <c r="A1" s="8"/>
      <c r="J1" s="9"/>
      <c r="K1" s="9"/>
      <c r="L1" s="9"/>
    </row>
    <row r="2" spans="1:19" ht="13.5" customHeight="1" x14ac:dyDescent="0.2">
      <c r="A2" s="21" t="s">
        <v>82</v>
      </c>
      <c r="J2" s="9"/>
      <c r="K2" s="9"/>
      <c r="L2" s="9"/>
    </row>
    <row r="3" spans="1:19" ht="13.5" customHeight="1" x14ac:dyDescent="0.2">
      <c r="A3" s="19" t="s">
        <v>59</v>
      </c>
      <c r="J3" s="9"/>
      <c r="K3" s="9"/>
      <c r="L3" s="9"/>
    </row>
    <row r="4" spans="1:19" ht="54" customHeight="1" x14ac:dyDescent="0.2">
      <c r="A4" s="52" t="s">
        <v>20</v>
      </c>
      <c r="B4" s="52" t="s">
        <v>0</v>
      </c>
      <c r="C4" s="12" t="s">
        <v>39</v>
      </c>
      <c r="D4" s="12" t="s">
        <v>38</v>
      </c>
      <c r="E4" s="12" t="s">
        <v>53</v>
      </c>
      <c r="F4" s="12" t="s">
        <v>35</v>
      </c>
      <c r="G4" s="12" t="s">
        <v>40</v>
      </c>
      <c r="H4" s="12" t="s">
        <v>47</v>
      </c>
      <c r="J4" s="150"/>
      <c r="K4" s="150"/>
      <c r="L4" s="150"/>
      <c r="M4" s="149"/>
      <c r="N4" s="29"/>
      <c r="O4" s="29"/>
      <c r="P4" s="29"/>
    </row>
    <row r="5" spans="1:19" ht="13.5" customHeight="1" x14ac:dyDescent="0.2">
      <c r="A5" s="99">
        <v>1301</v>
      </c>
      <c r="B5" s="99" t="s">
        <v>1</v>
      </c>
      <c r="C5" s="29">
        <v>4030308</v>
      </c>
      <c r="D5" s="29">
        <v>2332223</v>
      </c>
      <c r="E5" s="29">
        <f>C5+D5</f>
        <v>6362531</v>
      </c>
      <c r="F5" s="29">
        <v>674575</v>
      </c>
      <c r="G5" s="29">
        <v>-24020</v>
      </c>
      <c r="H5" s="29">
        <f>E5-SUM(F5:G5)</f>
        <v>5711976</v>
      </c>
      <c r="I5" s="22"/>
      <c r="J5" s="150"/>
      <c r="K5" s="150"/>
      <c r="L5" s="150"/>
      <c r="M5" s="149"/>
      <c r="N5" s="29"/>
      <c r="O5" s="29"/>
      <c r="P5" s="29"/>
      <c r="Q5" s="22"/>
      <c r="R5" s="22"/>
      <c r="S5" s="22"/>
    </row>
    <row r="6" spans="1:19" ht="13.5" customHeight="1" x14ac:dyDescent="0.2">
      <c r="A6" s="28">
        <v>1309</v>
      </c>
      <c r="B6" s="28" t="s">
        <v>2</v>
      </c>
      <c r="C6" s="29">
        <v>1220831</v>
      </c>
      <c r="D6" s="29">
        <v>618098</v>
      </c>
      <c r="E6" s="29">
        <f t="shared" ref="E6:E32" si="0">C6+D6</f>
        <v>1838929</v>
      </c>
      <c r="F6" s="29">
        <v>38972</v>
      </c>
      <c r="G6" s="29">
        <v>-9600</v>
      </c>
      <c r="H6" s="29">
        <f t="shared" ref="H6:H32" si="1">E6-SUM(F6:G6)</f>
        <v>1809557</v>
      </c>
      <c r="I6" s="22"/>
      <c r="J6" s="150"/>
      <c r="K6" s="150"/>
      <c r="L6" s="150"/>
      <c r="M6" s="149"/>
      <c r="N6" s="29"/>
      <c r="O6" s="29"/>
      <c r="P6" s="29"/>
      <c r="Q6" s="22"/>
      <c r="R6" s="22"/>
      <c r="S6" s="22"/>
    </row>
    <row r="7" spans="1:19" ht="13.5" customHeight="1" x14ac:dyDescent="0.2">
      <c r="A7" s="28">
        <v>1330</v>
      </c>
      <c r="B7" s="28" t="s">
        <v>3</v>
      </c>
      <c r="C7" s="29">
        <v>1574400</v>
      </c>
      <c r="D7" s="29">
        <v>724508</v>
      </c>
      <c r="E7" s="29">
        <f t="shared" si="0"/>
        <v>2298908</v>
      </c>
      <c r="F7" s="29">
        <v>78133</v>
      </c>
      <c r="G7" s="29">
        <v>-14353</v>
      </c>
      <c r="H7" s="29">
        <f t="shared" si="1"/>
        <v>2235128</v>
      </c>
      <c r="I7" s="22"/>
      <c r="J7" s="150"/>
      <c r="K7" s="150"/>
      <c r="L7" s="150"/>
      <c r="M7" s="149"/>
      <c r="N7" s="29"/>
      <c r="O7" s="29"/>
      <c r="P7" s="29"/>
      <c r="Q7" s="22"/>
      <c r="R7" s="22"/>
      <c r="S7" s="22"/>
    </row>
    <row r="8" spans="1:19" ht="13.5" customHeight="1" x14ac:dyDescent="0.2">
      <c r="A8" s="28">
        <v>1351</v>
      </c>
      <c r="B8" s="28" t="s">
        <v>4</v>
      </c>
      <c r="C8" s="29">
        <v>284715</v>
      </c>
      <c r="D8" s="29">
        <v>103023</v>
      </c>
      <c r="E8" s="29">
        <f t="shared" si="0"/>
        <v>387738</v>
      </c>
      <c r="F8" s="29">
        <v>113</v>
      </c>
      <c r="G8" s="29">
        <v>-2235</v>
      </c>
      <c r="H8" s="29">
        <f t="shared" si="1"/>
        <v>389860</v>
      </c>
      <c r="I8" s="22"/>
      <c r="J8" s="150"/>
      <c r="K8" s="150"/>
      <c r="L8" s="150"/>
      <c r="M8" s="149"/>
      <c r="N8" s="29"/>
      <c r="O8" s="29"/>
      <c r="P8" s="29"/>
      <c r="Q8" s="22"/>
      <c r="R8" s="22"/>
      <c r="S8" s="22"/>
    </row>
    <row r="9" spans="1:19" ht="13.5" customHeight="1" x14ac:dyDescent="0.2">
      <c r="A9" s="28">
        <v>1401</v>
      </c>
      <c r="B9" s="28" t="s">
        <v>5</v>
      </c>
      <c r="C9" s="29">
        <v>486009</v>
      </c>
      <c r="D9" s="29">
        <v>250363</v>
      </c>
      <c r="E9" s="29">
        <f t="shared" si="0"/>
        <v>736372</v>
      </c>
      <c r="F9" s="29">
        <v>13492</v>
      </c>
      <c r="G9" s="29">
        <v>-3811</v>
      </c>
      <c r="H9" s="29">
        <f t="shared" si="1"/>
        <v>726691</v>
      </c>
      <c r="I9" s="22"/>
      <c r="J9" s="150"/>
      <c r="K9" s="150"/>
      <c r="L9" s="150"/>
      <c r="M9" s="149"/>
      <c r="N9" s="29"/>
      <c r="O9" s="29"/>
      <c r="P9" s="29"/>
      <c r="Q9" s="22"/>
      <c r="R9" s="22"/>
      <c r="S9" s="22"/>
    </row>
    <row r="10" spans="1:19" ht="13.5" customHeight="1" x14ac:dyDescent="0.2">
      <c r="A10" s="28">
        <v>1501</v>
      </c>
      <c r="B10" s="28" t="s">
        <v>6</v>
      </c>
      <c r="C10" s="29">
        <v>799819</v>
      </c>
      <c r="D10" s="29">
        <v>645170</v>
      </c>
      <c r="E10" s="29">
        <f t="shared" si="0"/>
        <v>1444989</v>
      </c>
      <c r="F10" s="29">
        <v>36952</v>
      </c>
      <c r="G10" s="29">
        <v>-12979</v>
      </c>
      <c r="H10" s="29">
        <f t="shared" si="1"/>
        <v>1421016</v>
      </c>
      <c r="I10" s="22"/>
      <c r="J10" s="150"/>
      <c r="K10" s="150"/>
      <c r="L10" s="150"/>
      <c r="M10" s="149"/>
      <c r="N10" s="29"/>
      <c r="O10" s="29"/>
      <c r="P10" s="29"/>
      <c r="Q10" s="22"/>
      <c r="R10" s="22"/>
      <c r="S10" s="22"/>
    </row>
    <row r="11" spans="1:19" ht="13.5" customHeight="1" x14ac:dyDescent="0.2">
      <c r="A11" s="28">
        <v>1502</v>
      </c>
      <c r="B11" s="28" t="s">
        <v>7</v>
      </c>
      <c r="C11" s="29">
        <v>823611</v>
      </c>
      <c r="D11" s="29">
        <v>700153</v>
      </c>
      <c r="E11" s="29">
        <f t="shared" si="0"/>
        <v>1523764</v>
      </c>
      <c r="F11" s="29">
        <v>23486</v>
      </c>
      <c r="G11" s="29">
        <v>-8984</v>
      </c>
      <c r="H11" s="29">
        <f t="shared" si="1"/>
        <v>1509262</v>
      </c>
      <c r="I11" s="22"/>
      <c r="J11" s="150"/>
      <c r="K11" s="150"/>
      <c r="L11" s="150"/>
      <c r="M11" s="149"/>
      <c r="N11" s="29"/>
      <c r="O11" s="29"/>
      <c r="P11" s="29"/>
      <c r="Q11" s="22"/>
      <c r="R11" s="22"/>
      <c r="S11" s="22"/>
    </row>
    <row r="12" spans="1:19" ht="13.5" customHeight="1" x14ac:dyDescent="0.2">
      <c r="A12" s="28">
        <v>1516</v>
      </c>
      <c r="B12" s="28" t="s">
        <v>8</v>
      </c>
      <c r="C12" s="29">
        <v>1784253</v>
      </c>
      <c r="D12" s="29">
        <v>1656365</v>
      </c>
      <c r="E12" s="29">
        <f t="shared" si="0"/>
        <v>3440618</v>
      </c>
      <c r="F12" s="29">
        <v>460157</v>
      </c>
      <c r="G12" s="29">
        <v>-13031</v>
      </c>
      <c r="H12" s="29">
        <f t="shared" si="1"/>
        <v>2993492</v>
      </c>
      <c r="I12" s="22"/>
      <c r="J12" s="150"/>
      <c r="K12" s="150"/>
      <c r="L12" s="150"/>
      <c r="M12" s="149"/>
      <c r="N12" s="29"/>
      <c r="O12" s="29"/>
      <c r="P12" s="29"/>
      <c r="Q12" s="22"/>
      <c r="R12" s="22"/>
      <c r="S12" s="22"/>
    </row>
    <row r="13" spans="1:19" ht="13.5" customHeight="1" x14ac:dyDescent="0.2">
      <c r="A13" s="28">
        <v>2000</v>
      </c>
      <c r="B13" s="28" t="s">
        <v>9</v>
      </c>
      <c r="C13" s="29">
        <v>1796781</v>
      </c>
      <c r="D13" s="29">
        <v>918296</v>
      </c>
      <c r="E13" s="29">
        <f t="shared" si="0"/>
        <v>2715077</v>
      </c>
      <c r="F13" s="29">
        <v>128001</v>
      </c>
      <c r="G13" s="29">
        <v>-14180</v>
      </c>
      <c r="H13" s="29">
        <f t="shared" si="1"/>
        <v>2601256</v>
      </c>
      <c r="I13" s="22"/>
      <c r="J13" s="150"/>
      <c r="K13" s="150"/>
      <c r="L13" s="150"/>
      <c r="M13" s="149"/>
      <c r="N13" s="29"/>
      <c r="O13" s="29"/>
      <c r="P13" s="29"/>
      <c r="Q13" s="22"/>
      <c r="R13" s="22"/>
      <c r="S13" s="22"/>
    </row>
    <row r="14" spans="1:19" ht="13.5" customHeight="1" x14ac:dyDescent="0.2">
      <c r="A14" s="28">
        <v>4001</v>
      </c>
      <c r="B14" s="28" t="s">
        <v>11</v>
      </c>
      <c r="C14" s="29">
        <v>187114</v>
      </c>
      <c r="D14" s="29">
        <v>130384</v>
      </c>
      <c r="E14" s="29">
        <f t="shared" si="0"/>
        <v>317498</v>
      </c>
      <c r="F14" s="29">
        <v>15744</v>
      </c>
      <c r="G14" s="29">
        <v>-1464</v>
      </c>
      <c r="H14" s="29">
        <f t="shared" si="1"/>
        <v>303218</v>
      </c>
      <c r="I14" s="22"/>
      <c r="J14" s="150"/>
      <c r="K14" s="150"/>
      <c r="L14" s="150"/>
      <c r="M14" s="149"/>
      <c r="N14" s="29"/>
      <c r="O14" s="29"/>
      <c r="P14" s="29"/>
      <c r="Q14" s="22"/>
      <c r="R14" s="22"/>
      <c r="S14" s="22"/>
    </row>
    <row r="15" spans="1:19" ht="13.5" customHeight="1" x14ac:dyDescent="0.2">
      <c r="A15" s="28">
        <v>2500</v>
      </c>
      <c r="B15" s="28" t="s">
        <v>10</v>
      </c>
      <c r="C15" s="29">
        <v>2037225</v>
      </c>
      <c r="D15" s="29">
        <v>1254350</v>
      </c>
      <c r="E15" s="29">
        <f t="shared" si="0"/>
        <v>3291575</v>
      </c>
      <c r="F15" s="29">
        <v>238487</v>
      </c>
      <c r="G15" s="29">
        <v>-43176</v>
      </c>
      <c r="H15" s="29">
        <f t="shared" si="1"/>
        <v>3096264</v>
      </c>
      <c r="I15" s="22"/>
      <c r="J15" s="150"/>
      <c r="K15" s="150"/>
      <c r="L15" s="150"/>
      <c r="M15" s="149"/>
      <c r="N15" s="29"/>
      <c r="O15" s="29"/>
      <c r="P15" s="29"/>
      <c r="Q15" s="22"/>
      <c r="R15" s="22"/>
      <c r="S15" s="22"/>
    </row>
    <row r="16" spans="1:19" ht="13.5" customHeight="1" x14ac:dyDescent="0.2">
      <c r="A16" s="28">
        <v>2501</v>
      </c>
      <c r="B16" s="28" t="s">
        <v>51</v>
      </c>
      <c r="C16" s="29">
        <v>2401094</v>
      </c>
      <c r="D16" s="29">
        <v>1560858</v>
      </c>
      <c r="E16" s="29">
        <f t="shared" si="0"/>
        <v>3961952</v>
      </c>
      <c r="F16" s="29">
        <v>252546</v>
      </c>
      <c r="G16" s="29">
        <v>-46997</v>
      </c>
      <c r="H16" s="29">
        <f t="shared" si="1"/>
        <v>3756403</v>
      </c>
      <c r="I16" s="22"/>
      <c r="J16" s="150"/>
      <c r="K16" s="150"/>
      <c r="L16" s="150"/>
      <c r="M16" s="149"/>
      <c r="N16" s="29"/>
      <c r="O16" s="29"/>
      <c r="P16" s="29"/>
      <c r="Q16" s="22"/>
      <c r="R16" s="22"/>
      <c r="S16" s="22"/>
    </row>
    <row r="17" spans="1:19" ht="13.5" customHeight="1" x14ac:dyDescent="0.2">
      <c r="A17" s="28">
        <v>4202</v>
      </c>
      <c r="B17" s="28" t="s">
        <v>12</v>
      </c>
      <c r="C17" s="29">
        <v>2642522</v>
      </c>
      <c r="D17" s="29">
        <v>2144613</v>
      </c>
      <c r="E17" s="29">
        <f t="shared" si="0"/>
        <v>4787135</v>
      </c>
      <c r="F17" s="29">
        <v>464108</v>
      </c>
      <c r="G17" s="29">
        <v>1778</v>
      </c>
      <c r="H17" s="29">
        <f t="shared" si="1"/>
        <v>4321249</v>
      </c>
      <c r="I17" s="22"/>
      <c r="J17" s="150"/>
      <c r="K17" s="150"/>
      <c r="L17" s="150"/>
      <c r="M17" s="149"/>
      <c r="N17" s="29"/>
      <c r="O17" s="29"/>
      <c r="P17" s="29"/>
      <c r="Q17" s="22"/>
      <c r="R17" s="22"/>
      <c r="S17" s="22"/>
    </row>
    <row r="18" spans="1:19" ht="13.5" customHeight="1" x14ac:dyDescent="0.2">
      <c r="A18" s="28">
        <v>4212</v>
      </c>
      <c r="B18" s="28" t="s">
        <v>48</v>
      </c>
      <c r="C18" s="29">
        <v>817150</v>
      </c>
      <c r="D18" s="29">
        <v>474812</v>
      </c>
      <c r="E18" s="29">
        <f t="shared" si="0"/>
        <v>1291962</v>
      </c>
      <c r="F18" s="29">
        <v>16987</v>
      </c>
      <c r="G18" s="29">
        <v>37901</v>
      </c>
      <c r="H18" s="29">
        <f t="shared" si="1"/>
        <v>1237074</v>
      </c>
      <c r="I18" s="22"/>
      <c r="J18" s="150"/>
      <c r="K18" s="150"/>
      <c r="L18" s="150"/>
      <c r="M18" s="149"/>
      <c r="N18" s="29"/>
      <c r="O18" s="29"/>
      <c r="P18" s="29"/>
      <c r="Q18" s="22"/>
      <c r="R18" s="22"/>
      <c r="S18" s="22"/>
    </row>
    <row r="19" spans="1:19" ht="13.5" customHeight="1" x14ac:dyDescent="0.2">
      <c r="A19" s="28">
        <v>5000</v>
      </c>
      <c r="B19" s="28" t="s">
        <v>52</v>
      </c>
      <c r="C19" s="29">
        <v>1036351</v>
      </c>
      <c r="D19" s="29">
        <v>990920</v>
      </c>
      <c r="E19" s="29">
        <f t="shared" si="0"/>
        <v>2027271</v>
      </c>
      <c r="F19" s="29">
        <v>226153</v>
      </c>
      <c r="G19" s="29">
        <v>29502</v>
      </c>
      <c r="H19" s="29">
        <f t="shared" si="1"/>
        <v>1771616</v>
      </c>
      <c r="I19" s="22"/>
      <c r="J19" s="150"/>
      <c r="K19" s="150"/>
      <c r="L19" s="150"/>
      <c r="M19" s="149"/>
      <c r="N19" s="29"/>
      <c r="O19" s="29"/>
      <c r="P19" s="29"/>
      <c r="Q19" s="22"/>
      <c r="R19" s="22"/>
      <c r="S19" s="22"/>
    </row>
    <row r="20" spans="1:19" ht="13.5" customHeight="1" x14ac:dyDescent="0.2">
      <c r="A20" s="28">
        <v>5501</v>
      </c>
      <c r="B20" s="28" t="s">
        <v>13</v>
      </c>
      <c r="C20" s="29">
        <v>1049007</v>
      </c>
      <c r="D20" s="29">
        <v>824059</v>
      </c>
      <c r="E20" s="29">
        <f t="shared" si="0"/>
        <v>1873066</v>
      </c>
      <c r="F20" s="29">
        <v>148904</v>
      </c>
      <c r="G20" s="29">
        <v>-8235</v>
      </c>
      <c r="H20" s="29">
        <f t="shared" si="1"/>
        <v>1732397</v>
      </c>
      <c r="I20" s="22"/>
      <c r="J20" s="150"/>
      <c r="K20" s="150"/>
      <c r="L20" s="150"/>
      <c r="M20" s="149"/>
      <c r="N20" s="29"/>
      <c r="O20" s="29"/>
      <c r="P20" s="29"/>
      <c r="Q20" s="22"/>
      <c r="R20" s="22"/>
      <c r="S20" s="22"/>
    </row>
    <row r="21" spans="1:19" ht="13.5" customHeight="1" x14ac:dyDescent="0.2">
      <c r="A21" s="28">
        <v>6007</v>
      </c>
      <c r="B21" s="28" t="s">
        <v>14</v>
      </c>
      <c r="C21" s="29">
        <v>947889</v>
      </c>
      <c r="D21" s="29">
        <v>574174</v>
      </c>
      <c r="E21" s="29">
        <f t="shared" si="0"/>
        <v>1522063</v>
      </c>
      <c r="F21" s="29">
        <v>27885</v>
      </c>
      <c r="G21" s="29">
        <v>-7467</v>
      </c>
      <c r="H21" s="29">
        <f t="shared" si="1"/>
        <v>1501645</v>
      </c>
      <c r="I21" s="22"/>
      <c r="J21" s="150"/>
      <c r="K21" s="150"/>
      <c r="L21" s="150"/>
      <c r="M21" s="149"/>
      <c r="N21" s="29"/>
      <c r="O21" s="29"/>
      <c r="P21" s="29"/>
      <c r="Q21" s="22"/>
      <c r="R21" s="22"/>
      <c r="S21" s="22"/>
    </row>
    <row r="22" spans="1:19" ht="13.5" customHeight="1" x14ac:dyDescent="0.2">
      <c r="A22" s="28">
        <v>6008</v>
      </c>
      <c r="B22" s="28" t="s">
        <v>54</v>
      </c>
      <c r="C22" s="29">
        <v>739500</v>
      </c>
      <c r="D22" s="29">
        <v>1211351</v>
      </c>
      <c r="E22" s="29">
        <f t="shared" si="0"/>
        <v>1950851</v>
      </c>
      <c r="F22" s="29">
        <v>319787</v>
      </c>
      <c r="G22" s="29">
        <v>13553</v>
      </c>
      <c r="H22" s="29">
        <f t="shared" si="1"/>
        <v>1617511</v>
      </c>
      <c r="I22" s="22"/>
      <c r="J22" s="150"/>
      <c r="K22" s="150"/>
      <c r="L22" s="150"/>
      <c r="M22" s="149"/>
      <c r="N22" s="29"/>
      <c r="O22" s="29"/>
      <c r="P22" s="29"/>
      <c r="Q22" s="22"/>
      <c r="R22" s="22"/>
      <c r="S22" s="22"/>
    </row>
    <row r="23" spans="1:19" ht="13.5" customHeight="1" x14ac:dyDescent="0.2">
      <c r="A23" s="28">
        <v>6013</v>
      </c>
      <c r="B23" s="28" t="s">
        <v>67</v>
      </c>
      <c r="C23" s="29">
        <v>72930</v>
      </c>
      <c r="D23" s="29">
        <v>55354</v>
      </c>
      <c r="E23" s="29">
        <f t="shared" si="0"/>
        <v>128284</v>
      </c>
      <c r="F23" s="29">
        <v>0</v>
      </c>
      <c r="G23" s="29">
        <v>-563</v>
      </c>
      <c r="H23" s="29">
        <f t="shared" si="1"/>
        <v>128847</v>
      </c>
      <c r="I23" s="22"/>
      <c r="J23" s="150"/>
      <c r="K23" s="150"/>
      <c r="L23" s="150"/>
      <c r="M23" s="149"/>
      <c r="N23" s="29"/>
      <c r="O23" s="29"/>
      <c r="P23" s="29"/>
      <c r="Q23" s="22"/>
      <c r="R23" s="22"/>
      <c r="S23" s="22"/>
    </row>
    <row r="24" spans="1:19" ht="13.5" customHeight="1" x14ac:dyDescent="0.2">
      <c r="A24" s="28">
        <v>6006</v>
      </c>
      <c r="B24" s="28" t="s">
        <v>49</v>
      </c>
      <c r="C24" s="29">
        <v>595569</v>
      </c>
      <c r="D24" s="29">
        <v>395308</v>
      </c>
      <c r="E24" s="29">
        <f t="shared" si="0"/>
        <v>990877</v>
      </c>
      <c r="F24" s="29">
        <v>5335</v>
      </c>
      <c r="G24" s="29">
        <v>-4642</v>
      </c>
      <c r="H24" s="29">
        <f t="shared" si="1"/>
        <v>990184</v>
      </c>
      <c r="I24" s="22"/>
      <c r="J24" s="150"/>
      <c r="K24" s="150"/>
      <c r="L24" s="150"/>
      <c r="M24" s="149"/>
      <c r="N24" s="29"/>
      <c r="O24" s="29"/>
      <c r="P24" s="29"/>
      <c r="Q24" s="22"/>
      <c r="R24" s="22"/>
      <c r="S24" s="22"/>
    </row>
    <row r="25" spans="1:19" ht="13.5" customHeight="1" x14ac:dyDescent="0.2">
      <c r="A25" s="28">
        <v>6650</v>
      </c>
      <c r="B25" s="28" t="s">
        <v>15</v>
      </c>
      <c r="C25" s="29">
        <v>1296788</v>
      </c>
      <c r="D25" s="29">
        <v>902946</v>
      </c>
      <c r="E25" s="29">
        <f t="shared" si="0"/>
        <v>2199734</v>
      </c>
      <c r="F25" s="29">
        <v>135063</v>
      </c>
      <c r="G25" s="29">
        <v>48463</v>
      </c>
      <c r="H25" s="29">
        <f t="shared" si="1"/>
        <v>2016208</v>
      </c>
      <c r="I25" s="22"/>
      <c r="J25" s="150"/>
      <c r="K25" s="150"/>
      <c r="L25" s="150"/>
      <c r="M25" s="149"/>
      <c r="N25" s="29"/>
      <c r="O25" s="29"/>
      <c r="P25" s="29"/>
      <c r="Q25" s="22"/>
      <c r="R25" s="22"/>
      <c r="S25" s="22"/>
    </row>
    <row r="26" spans="1:19" ht="13.5" customHeight="1" x14ac:dyDescent="0.2">
      <c r="A26" s="28">
        <v>6620</v>
      </c>
      <c r="B26" s="28" t="s">
        <v>76</v>
      </c>
      <c r="C26" s="29">
        <v>3852702</v>
      </c>
      <c r="D26" s="29">
        <v>2330076</v>
      </c>
      <c r="E26" s="29">
        <f t="shared" si="0"/>
        <v>6182778</v>
      </c>
      <c r="F26" s="29">
        <v>399242</v>
      </c>
      <c r="G26" s="29">
        <v>94055</v>
      </c>
      <c r="H26" s="29">
        <f t="shared" si="1"/>
        <v>5689481</v>
      </c>
      <c r="I26" s="22"/>
      <c r="J26" s="150"/>
      <c r="K26" s="150"/>
      <c r="L26" s="150"/>
      <c r="M26" s="149"/>
      <c r="N26" s="29"/>
      <c r="O26" s="29"/>
      <c r="P26" s="29"/>
      <c r="Q26" s="22"/>
      <c r="R26" s="22"/>
      <c r="S26" s="22"/>
    </row>
    <row r="27" spans="1:19" ht="13.5" customHeight="1" x14ac:dyDescent="0.2">
      <c r="A27" s="28">
        <v>7005</v>
      </c>
      <c r="B27" s="28" t="s">
        <v>16</v>
      </c>
      <c r="C27" s="29">
        <v>768397</v>
      </c>
      <c r="D27" s="29">
        <v>446087</v>
      </c>
      <c r="E27" s="29">
        <f t="shared" si="0"/>
        <v>1214484</v>
      </c>
      <c r="F27" s="29">
        <v>10913</v>
      </c>
      <c r="G27" s="29">
        <v>-2713</v>
      </c>
      <c r="H27" s="29">
        <f t="shared" si="1"/>
        <v>1206284</v>
      </c>
      <c r="I27" s="22"/>
      <c r="J27" s="150"/>
      <c r="K27" s="150"/>
      <c r="L27" s="150"/>
      <c r="M27" s="149"/>
      <c r="N27" s="29"/>
      <c r="O27" s="29"/>
      <c r="P27" s="29"/>
      <c r="Q27" s="22"/>
      <c r="R27" s="22"/>
      <c r="S27" s="22"/>
    </row>
    <row r="28" spans="1:19" ht="13.5" customHeight="1" x14ac:dyDescent="0.2">
      <c r="A28" s="28">
        <v>7601</v>
      </c>
      <c r="B28" s="28" t="s">
        <v>83</v>
      </c>
      <c r="C28" s="29">
        <v>1504322</v>
      </c>
      <c r="D28" s="29">
        <v>1059294</v>
      </c>
      <c r="E28" s="29">
        <f t="shared" si="0"/>
        <v>2563616</v>
      </c>
      <c r="F28" s="29">
        <v>161624</v>
      </c>
      <c r="G28" s="29">
        <v>4542</v>
      </c>
      <c r="H28" s="29">
        <f t="shared" si="1"/>
        <v>2397450</v>
      </c>
      <c r="I28" s="22"/>
      <c r="J28" s="150"/>
      <c r="K28" s="150"/>
      <c r="L28" s="150"/>
      <c r="M28" s="149"/>
      <c r="N28" s="29"/>
      <c r="O28" s="29"/>
      <c r="P28" s="29"/>
      <c r="Q28" s="22"/>
      <c r="R28" s="22"/>
      <c r="S28" s="22"/>
    </row>
    <row r="29" spans="1:19" ht="13.5" customHeight="1" x14ac:dyDescent="0.2">
      <c r="A29" s="28">
        <v>7603</v>
      </c>
      <c r="B29" s="28" t="s">
        <v>17</v>
      </c>
      <c r="C29" s="29">
        <v>238062</v>
      </c>
      <c r="D29" s="29">
        <v>123107</v>
      </c>
      <c r="E29" s="29">
        <f t="shared" si="0"/>
        <v>361169</v>
      </c>
      <c r="F29" s="29">
        <v>1186</v>
      </c>
      <c r="G29" s="29">
        <v>-2622</v>
      </c>
      <c r="H29" s="29">
        <f t="shared" si="1"/>
        <v>362605</v>
      </c>
      <c r="I29" s="22"/>
      <c r="J29" s="150"/>
      <c r="K29" s="150"/>
      <c r="L29" s="150"/>
      <c r="M29" s="149"/>
      <c r="N29" s="29"/>
      <c r="O29" s="29"/>
      <c r="P29" s="29"/>
      <c r="Q29" s="22"/>
      <c r="R29" s="22"/>
      <c r="S29" s="22"/>
    </row>
    <row r="30" spans="1:19" ht="13.5" customHeight="1" x14ac:dyDescent="0.2">
      <c r="A30" s="28">
        <v>8001</v>
      </c>
      <c r="B30" s="28" t="s">
        <v>50</v>
      </c>
      <c r="C30" s="29">
        <v>2382647</v>
      </c>
      <c r="D30" s="29">
        <v>1588711</v>
      </c>
      <c r="E30" s="29">
        <f t="shared" si="0"/>
        <v>3971358</v>
      </c>
      <c r="F30" s="29">
        <v>211546</v>
      </c>
      <c r="G30" s="29">
        <v>-2238</v>
      </c>
      <c r="H30" s="29">
        <f t="shared" si="1"/>
        <v>3762050</v>
      </c>
      <c r="I30" s="22"/>
      <c r="J30" s="150"/>
      <c r="K30" s="150"/>
      <c r="L30" s="150"/>
      <c r="M30" s="149"/>
      <c r="N30" s="29"/>
      <c r="O30" s="29"/>
      <c r="P30" s="29"/>
      <c r="Q30" s="22"/>
      <c r="R30" s="22"/>
      <c r="S30" s="22"/>
    </row>
    <row r="31" spans="1:19" ht="13.5" customHeight="1" x14ac:dyDescent="0.2">
      <c r="A31" s="28">
        <v>8003</v>
      </c>
      <c r="B31" s="28" t="s">
        <v>18</v>
      </c>
      <c r="C31" s="29">
        <v>641942</v>
      </c>
      <c r="D31" s="29">
        <v>319798</v>
      </c>
      <c r="E31" s="29">
        <f t="shared" si="0"/>
        <v>961740</v>
      </c>
      <c r="F31" s="29">
        <v>48995</v>
      </c>
      <c r="G31" s="29">
        <v>-5056</v>
      </c>
      <c r="H31" s="29">
        <f t="shared" si="1"/>
        <v>917801</v>
      </c>
      <c r="I31" s="22"/>
      <c r="J31" s="150"/>
      <c r="K31" s="150"/>
      <c r="L31" s="150"/>
      <c r="M31" s="149"/>
      <c r="N31" s="29"/>
      <c r="O31" s="29"/>
      <c r="P31" s="29"/>
      <c r="Q31" s="22"/>
      <c r="R31" s="22"/>
      <c r="S31" s="22"/>
    </row>
    <row r="32" spans="1:19" ht="13.5" customHeight="1" x14ac:dyDescent="0.2">
      <c r="A32" s="28">
        <v>8005</v>
      </c>
      <c r="B32" s="28" t="s">
        <v>19</v>
      </c>
      <c r="C32" s="29">
        <v>181895</v>
      </c>
      <c r="D32" s="29">
        <v>48424</v>
      </c>
      <c r="E32" s="29">
        <f t="shared" si="0"/>
        <v>230319</v>
      </c>
      <c r="F32" s="29">
        <v>260</v>
      </c>
      <c r="G32" s="29">
        <v>-1425</v>
      </c>
      <c r="H32" s="29">
        <f t="shared" si="1"/>
        <v>231484</v>
      </c>
      <c r="I32" s="22"/>
      <c r="J32" s="150"/>
      <c r="K32" s="150"/>
      <c r="L32" s="150"/>
      <c r="M32" s="149"/>
      <c r="N32" s="29"/>
      <c r="O32" s="29"/>
      <c r="P32" s="29"/>
      <c r="Q32" s="22"/>
      <c r="R32" s="22"/>
      <c r="S32" s="22"/>
    </row>
    <row r="33" spans="1:11" ht="13.5" customHeight="1" x14ac:dyDescent="0.2">
      <c r="A33" s="54"/>
      <c r="B33" s="31" t="s">
        <v>28</v>
      </c>
      <c r="C33" s="32">
        <f>SUM(C5:C32)</f>
        <v>36193833</v>
      </c>
      <c r="D33" s="32">
        <f>SUM(D5:D32)</f>
        <v>24382825</v>
      </c>
      <c r="E33" s="32">
        <f>SUM(E5:E32)</f>
        <v>60576658</v>
      </c>
      <c r="F33" s="80">
        <f>SUM(F5:F32)</f>
        <v>4138646</v>
      </c>
      <c r="G33" s="80">
        <v>0</v>
      </c>
      <c r="H33" s="80">
        <f>SUM(H5:H32)</f>
        <v>56438009</v>
      </c>
      <c r="I33" s="9"/>
      <c r="J33" s="9"/>
      <c r="K33" s="9"/>
    </row>
    <row r="34" spans="1:11" ht="13.5" customHeight="1" x14ac:dyDescent="0.2">
      <c r="A34" s="33"/>
      <c r="B34" s="18"/>
      <c r="C34" s="34"/>
      <c r="D34" s="34"/>
      <c r="E34" s="34"/>
      <c r="F34" s="34"/>
      <c r="G34" s="34"/>
      <c r="H34" s="34"/>
      <c r="I34" s="9"/>
      <c r="J34" s="9"/>
      <c r="K34" s="9"/>
    </row>
    <row r="35" spans="1:11" ht="13.5" customHeight="1" x14ac:dyDescent="0.2">
      <c r="A35" s="33"/>
      <c r="B35" s="35" t="s">
        <v>42</v>
      </c>
      <c r="C35" s="36">
        <f t="shared" ref="C35:H35" si="2">SUM(C5:C14)</f>
        <v>12987841</v>
      </c>
      <c r="D35" s="36">
        <f t="shared" si="2"/>
        <v>8078583</v>
      </c>
      <c r="E35" s="36">
        <f t="shared" si="2"/>
        <v>21066424</v>
      </c>
      <c r="F35" s="36">
        <f t="shared" si="2"/>
        <v>1469625</v>
      </c>
      <c r="G35" s="36">
        <f t="shared" si="2"/>
        <v>-104657</v>
      </c>
      <c r="H35" s="37">
        <f t="shared" si="2"/>
        <v>19701456</v>
      </c>
      <c r="I35" s="9"/>
      <c r="J35" s="50"/>
      <c r="K35" s="9"/>
    </row>
    <row r="36" spans="1:11" ht="13.5" customHeight="1" x14ac:dyDescent="0.2">
      <c r="A36" s="33"/>
      <c r="B36" s="38" t="s">
        <v>43</v>
      </c>
      <c r="C36" s="39">
        <f t="shared" ref="C36:H36" si="3">SUM(C15:C16)</f>
        <v>4438319</v>
      </c>
      <c r="D36" s="39">
        <f t="shared" si="3"/>
        <v>2815208</v>
      </c>
      <c r="E36" s="39">
        <f t="shared" si="3"/>
        <v>7253527</v>
      </c>
      <c r="F36" s="39">
        <f t="shared" si="3"/>
        <v>491033</v>
      </c>
      <c r="G36" s="39">
        <f t="shared" si="3"/>
        <v>-90173</v>
      </c>
      <c r="H36" s="40">
        <f t="shared" si="3"/>
        <v>6852667</v>
      </c>
      <c r="I36" s="9"/>
      <c r="J36" s="50"/>
      <c r="K36" s="9"/>
    </row>
    <row r="37" spans="1:11" ht="13.5" customHeight="1" x14ac:dyDescent="0.2">
      <c r="A37" s="33"/>
      <c r="B37" s="38" t="s">
        <v>44</v>
      </c>
      <c r="C37" s="39">
        <f t="shared" ref="C37:H37" si="4">SUM(C17:C23)</f>
        <v>7305349</v>
      </c>
      <c r="D37" s="39">
        <f t="shared" si="4"/>
        <v>6275283</v>
      </c>
      <c r="E37" s="39">
        <f t="shared" si="4"/>
        <v>13580632</v>
      </c>
      <c r="F37" s="39">
        <f t="shared" si="4"/>
        <v>1203824</v>
      </c>
      <c r="G37" s="39">
        <f t="shared" si="4"/>
        <v>66469</v>
      </c>
      <c r="H37" s="40">
        <f t="shared" si="4"/>
        <v>12310339</v>
      </c>
      <c r="I37" s="9"/>
      <c r="J37" s="50"/>
      <c r="K37" s="9"/>
    </row>
    <row r="38" spans="1:11" ht="13.5" customHeight="1" x14ac:dyDescent="0.2">
      <c r="A38" s="33"/>
      <c r="B38" s="38" t="s">
        <v>45</v>
      </c>
      <c r="C38" s="39">
        <f t="shared" ref="C38:H38" si="5">SUM(C24:C28)</f>
        <v>8017778</v>
      </c>
      <c r="D38" s="39">
        <f t="shared" si="5"/>
        <v>5133711</v>
      </c>
      <c r="E38" s="39">
        <f t="shared" si="5"/>
        <v>13151489</v>
      </c>
      <c r="F38" s="39">
        <f t="shared" si="5"/>
        <v>712177</v>
      </c>
      <c r="G38" s="39">
        <f t="shared" si="5"/>
        <v>139705</v>
      </c>
      <c r="H38" s="40">
        <f t="shared" si="5"/>
        <v>12299607</v>
      </c>
      <c r="I38" s="9"/>
      <c r="J38" s="50"/>
      <c r="K38" s="9"/>
    </row>
    <row r="39" spans="1:11" ht="13.5" customHeight="1" x14ac:dyDescent="0.2">
      <c r="A39" s="41"/>
      <c r="B39" s="42" t="s">
        <v>46</v>
      </c>
      <c r="C39" s="43">
        <f t="shared" ref="C39:H39" si="6">SUM(C29:C32)</f>
        <v>3444546</v>
      </c>
      <c r="D39" s="43">
        <f t="shared" si="6"/>
        <v>2080040</v>
      </c>
      <c r="E39" s="43">
        <f t="shared" si="6"/>
        <v>5524586</v>
      </c>
      <c r="F39" s="43">
        <f t="shared" si="6"/>
        <v>261987</v>
      </c>
      <c r="G39" s="43">
        <f t="shared" si="6"/>
        <v>-11341</v>
      </c>
      <c r="H39" s="44">
        <f t="shared" si="6"/>
        <v>5273940</v>
      </c>
      <c r="I39" s="9"/>
      <c r="J39" s="50"/>
      <c r="K39" s="9"/>
    </row>
    <row r="40" spans="1:11" ht="13.5" customHeight="1" x14ac:dyDescent="0.2">
      <c r="A40" s="41"/>
      <c r="B40" s="31" t="s">
        <v>28</v>
      </c>
      <c r="C40" s="45">
        <f>SUM(C35:C39)</f>
        <v>36193833</v>
      </c>
      <c r="D40" s="141">
        <f t="shared" ref="D40:F40" si="7">SUM(D35:D39)</f>
        <v>24382825</v>
      </c>
      <c r="E40" s="45">
        <f t="shared" si="7"/>
        <v>60576658</v>
      </c>
      <c r="F40" s="45">
        <f t="shared" si="7"/>
        <v>4138646</v>
      </c>
      <c r="G40" s="45">
        <v>0</v>
      </c>
      <c r="H40" s="46">
        <f t="shared" ref="H40" si="8">SUM(H35:H39)</f>
        <v>56438009</v>
      </c>
      <c r="I40" s="9"/>
      <c r="J40" s="9"/>
      <c r="K40" s="9"/>
    </row>
    <row r="41" spans="1:11" ht="13.5" customHeight="1" x14ac:dyDescent="0.2">
      <c r="I41" s="9"/>
      <c r="J41" s="9"/>
      <c r="K41" s="9"/>
    </row>
    <row r="42" spans="1:11" ht="13.5" customHeight="1" x14ac:dyDescent="0.2">
      <c r="I42" s="9"/>
      <c r="J42" s="9"/>
      <c r="K42" s="9"/>
    </row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</sheetData>
  <pageMargins left="0.51181102362204722" right="0.43307086614173229" top="0.51181102362204722" bottom="0.19685039370078741" header="0.23622047244094491" footer="0.23622047244094491"/>
  <pageSetup paperSize="9" scale="86" orientation="landscape" r:id="rId1"/>
  <headerFooter alignWithMargins="0">
    <oddHeader>&amp;CSide &amp;P / &amp;N</oddHeader>
  </headerFooter>
  <ignoredErrors>
    <ignoredError sqref="C35:G3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zoomScaleNormal="100" workbookViewId="0"/>
  </sheetViews>
  <sheetFormatPr defaultColWidth="8.85546875" defaultRowHeight="12" x14ac:dyDescent="0.2"/>
  <cols>
    <col min="1" max="1" width="8.5703125" style="1" customWidth="1"/>
    <col min="2" max="2" width="39.28515625" style="1" customWidth="1"/>
    <col min="3" max="9" width="12.85546875" style="1" customWidth="1"/>
    <col min="10" max="13" width="8.85546875" style="1"/>
    <col min="14" max="14" width="13.140625" style="1" customWidth="1"/>
    <col min="15" max="16384" width="8.85546875" style="1"/>
  </cols>
  <sheetData>
    <row r="1" spans="1:19" ht="15.75" x14ac:dyDescent="0.25">
      <c r="A1" s="8"/>
    </row>
    <row r="2" spans="1:19" ht="13.5" customHeight="1" x14ac:dyDescent="0.2">
      <c r="A2" s="21" t="s">
        <v>81</v>
      </c>
    </row>
    <row r="3" spans="1:19" ht="13.5" customHeight="1" x14ac:dyDescent="0.2">
      <c r="A3" s="19" t="s">
        <v>65</v>
      </c>
      <c r="K3" s="9"/>
      <c r="L3" s="9"/>
      <c r="M3" s="9"/>
      <c r="N3" s="9"/>
      <c r="O3" s="9"/>
      <c r="P3" s="9"/>
      <c r="Q3" s="9"/>
    </row>
    <row r="4" spans="1:19" ht="54" customHeight="1" x14ac:dyDescent="0.2">
      <c r="A4" s="52" t="s">
        <v>20</v>
      </c>
      <c r="B4" s="52" t="s">
        <v>0</v>
      </c>
      <c r="C4" s="12" t="s">
        <v>39</v>
      </c>
      <c r="D4" s="12" t="s">
        <v>38</v>
      </c>
      <c r="E4" s="12" t="s">
        <v>53</v>
      </c>
      <c r="F4" s="12" t="s">
        <v>35</v>
      </c>
      <c r="G4" s="12" t="s">
        <v>40</v>
      </c>
      <c r="H4" s="12" t="s">
        <v>62</v>
      </c>
      <c r="I4" s="12" t="s">
        <v>47</v>
      </c>
      <c r="K4" s="150"/>
      <c r="L4" s="150"/>
      <c r="M4" s="150"/>
      <c r="N4" s="150"/>
      <c r="O4" s="150"/>
      <c r="P4" s="150"/>
      <c r="Q4" s="150"/>
    </row>
    <row r="5" spans="1:19" ht="13.5" customHeight="1" x14ac:dyDescent="0.2">
      <c r="A5" s="99">
        <v>1301</v>
      </c>
      <c r="B5" s="99" t="s">
        <v>1</v>
      </c>
      <c r="C5" s="29">
        <v>4172169</v>
      </c>
      <c r="D5" s="29">
        <v>2539410</v>
      </c>
      <c r="E5" s="29">
        <f>C5+D5</f>
        <v>6711579</v>
      </c>
      <c r="F5" s="29">
        <v>748798</v>
      </c>
      <c r="G5" s="29">
        <v>-22815</v>
      </c>
      <c r="H5" s="29"/>
      <c r="I5" s="29">
        <f>E5-SUM(F5:H5)</f>
        <v>5985596</v>
      </c>
      <c r="J5"/>
      <c r="K5" s="150"/>
      <c r="L5" s="150"/>
      <c r="M5" s="150"/>
      <c r="N5" s="150"/>
      <c r="O5" s="150"/>
      <c r="P5" s="150"/>
      <c r="Q5" s="150"/>
      <c r="R5" s="22"/>
      <c r="S5" s="22"/>
    </row>
    <row r="6" spans="1:19" ht="13.5" customHeight="1" x14ac:dyDescent="0.2">
      <c r="A6" s="28">
        <v>1309</v>
      </c>
      <c r="B6" s="28" t="s">
        <v>2</v>
      </c>
      <c r="C6" s="29">
        <v>1262853</v>
      </c>
      <c r="D6" s="29">
        <v>626502</v>
      </c>
      <c r="E6" s="29">
        <f t="shared" ref="E6:E32" si="0">C6+D6</f>
        <v>1889355</v>
      </c>
      <c r="F6" s="29">
        <v>48876</v>
      </c>
      <c r="G6" s="29">
        <v>-7381</v>
      </c>
      <c r="H6" s="29"/>
      <c r="I6" s="29">
        <f t="shared" ref="I6:I32" si="1">E6-SUM(F6:H6)</f>
        <v>1847860</v>
      </c>
      <c r="J6"/>
      <c r="K6" s="150"/>
      <c r="L6" s="150"/>
      <c r="M6" s="150"/>
      <c r="N6" s="150"/>
      <c r="O6" s="150"/>
      <c r="P6" s="150"/>
      <c r="Q6" s="150"/>
      <c r="R6" s="22"/>
      <c r="S6" s="22"/>
    </row>
    <row r="7" spans="1:19" ht="13.5" customHeight="1" x14ac:dyDescent="0.2">
      <c r="A7" s="28">
        <v>1330</v>
      </c>
      <c r="B7" s="28" t="s">
        <v>3</v>
      </c>
      <c r="C7" s="29">
        <v>1619488</v>
      </c>
      <c r="D7" s="29">
        <v>800199</v>
      </c>
      <c r="E7" s="29">
        <f t="shared" si="0"/>
        <v>2419687</v>
      </c>
      <c r="F7" s="29">
        <v>94906</v>
      </c>
      <c r="G7" s="29">
        <v>-9092</v>
      </c>
      <c r="H7" s="29"/>
      <c r="I7" s="29">
        <f t="shared" si="1"/>
        <v>2333873</v>
      </c>
      <c r="J7"/>
      <c r="K7" s="150"/>
      <c r="L7" s="150"/>
      <c r="M7" s="150"/>
      <c r="N7" s="150"/>
      <c r="O7" s="150"/>
      <c r="P7" s="150"/>
      <c r="Q7" s="150"/>
      <c r="R7" s="22"/>
      <c r="S7" s="22"/>
    </row>
    <row r="8" spans="1:19" ht="13.5" customHeight="1" x14ac:dyDescent="0.2">
      <c r="A8" s="28">
        <v>1351</v>
      </c>
      <c r="B8" s="28" t="s">
        <v>4</v>
      </c>
      <c r="C8" s="29">
        <v>290021</v>
      </c>
      <c r="D8" s="29">
        <v>102902</v>
      </c>
      <c r="E8" s="29">
        <f t="shared" si="0"/>
        <v>392923</v>
      </c>
      <c r="F8" s="29">
        <v>1102</v>
      </c>
      <c r="G8" s="29">
        <v>-1696</v>
      </c>
      <c r="H8" s="29"/>
      <c r="I8" s="29">
        <f t="shared" si="1"/>
        <v>393517</v>
      </c>
      <c r="J8"/>
      <c r="K8" s="150"/>
      <c r="L8" s="150"/>
      <c r="M8" s="150"/>
      <c r="N8" s="150"/>
      <c r="O8" s="150"/>
      <c r="P8" s="150"/>
      <c r="Q8" s="150"/>
      <c r="R8" s="22"/>
      <c r="S8" s="22"/>
    </row>
    <row r="9" spans="1:19" ht="13.5" customHeight="1" x14ac:dyDescent="0.2">
      <c r="A9" s="28">
        <v>1401</v>
      </c>
      <c r="B9" s="28" t="s">
        <v>5</v>
      </c>
      <c r="C9" s="29">
        <v>482578</v>
      </c>
      <c r="D9" s="29">
        <v>353087</v>
      </c>
      <c r="E9" s="29">
        <f t="shared" si="0"/>
        <v>835665</v>
      </c>
      <c r="F9" s="29">
        <v>85811</v>
      </c>
      <c r="G9" s="29">
        <v>-2815</v>
      </c>
      <c r="H9" s="29">
        <v>-5693.3789999999999</v>
      </c>
      <c r="I9" s="29">
        <f t="shared" si="1"/>
        <v>758362.37899999996</v>
      </c>
      <c r="J9"/>
      <c r="K9" s="150"/>
      <c r="L9" s="150"/>
      <c r="M9" s="150"/>
      <c r="N9" s="150"/>
      <c r="O9" s="150"/>
      <c r="P9" s="150"/>
      <c r="Q9" s="150"/>
      <c r="R9" s="22"/>
      <c r="S9" s="22"/>
    </row>
    <row r="10" spans="1:19" ht="13.5" customHeight="1" x14ac:dyDescent="0.2">
      <c r="A10" s="28">
        <v>1501</v>
      </c>
      <c r="B10" s="28" t="s">
        <v>6</v>
      </c>
      <c r="C10" s="29">
        <v>756835</v>
      </c>
      <c r="D10" s="29">
        <v>615447</v>
      </c>
      <c r="E10" s="29">
        <f t="shared" si="0"/>
        <v>1372282</v>
      </c>
      <c r="F10" s="29">
        <v>105602</v>
      </c>
      <c r="G10" s="29">
        <v>-6869</v>
      </c>
      <c r="H10" s="29"/>
      <c r="I10" s="29">
        <f t="shared" si="1"/>
        <v>1273549</v>
      </c>
      <c r="J10"/>
      <c r="K10" s="150"/>
      <c r="L10" s="150"/>
      <c r="M10" s="150"/>
      <c r="N10" s="150"/>
      <c r="O10" s="150"/>
      <c r="P10" s="150"/>
      <c r="Q10" s="150"/>
      <c r="R10" s="22"/>
      <c r="S10" s="22"/>
    </row>
    <row r="11" spans="1:19" ht="13.5" customHeight="1" x14ac:dyDescent="0.2">
      <c r="A11" s="28">
        <v>1502</v>
      </c>
      <c r="B11" s="28" t="s">
        <v>7</v>
      </c>
      <c r="C11" s="29">
        <v>855612</v>
      </c>
      <c r="D11" s="29">
        <v>814338</v>
      </c>
      <c r="E11" s="29">
        <f t="shared" si="0"/>
        <v>1669950</v>
      </c>
      <c r="F11" s="29">
        <v>80378</v>
      </c>
      <c r="G11" s="29">
        <v>-3030</v>
      </c>
      <c r="H11" s="29"/>
      <c r="I11" s="29">
        <f t="shared" si="1"/>
        <v>1592602</v>
      </c>
      <c r="J11"/>
      <c r="K11" s="150"/>
      <c r="L11" s="150"/>
      <c r="M11" s="150"/>
      <c r="N11" s="150"/>
      <c r="O11" s="150"/>
      <c r="P11" s="150"/>
      <c r="Q11" s="150"/>
      <c r="R11" s="22"/>
      <c r="S11" s="22"/>
    </row>
    <row r="12" spans="1:19" ht="13.5" customHeight="1" x14ac:dyDescent="0.2">
      <c r="A12" s="28">
        <v>1516</v>
      </c>
      <c r="B12" s="28" t="s">
        <v>8</v>
      </c>
      <c r="C12" s="29">
        <v>1985800</v>
      </c>
      <c r="D12" s="29">
        <v>1821718</v>
      </c>
      <c r="E12" s="29">
        <f t="shared" si="0"/>
        <v>3807518</v>
      </c>
      <c r="F12" s="29">
        <v>540430</v>
      </c>
      <c r="G12" s="29">
        <v>-11337</v>
      </c>
      <c r="H12" s="29">
        <v>-1480.768</v>
      </c>
      <c r="I12" s="29">
        <f t="shared" si="1"/>
        <v>3279905.7680000002</v>
      </c>
      <c r="J12"/>
      <c r="K12" s="150"/>
      <c r="L12" s="150"/>
      <c r="M12" s="150"/>
      <c r="N12" s="150"/>
      <c r="O12" s="150"/>
      <c r="P12" s="150"/>
      <c r="Q12" s="150"/>
      <c r="R12" s="22"/>
      <c r="S12" s="22"/>
    </row>
    <row r="13" spans="1:19" ht="13.5" customHeight="1" x14ac:dyDescent="0.2">
      <c r="A13" s="28">
        <v>2000</v>
      </c>
      <c r="B13" s="28" t="s">
        <v>9</v>
      </c>
      <c r="C13" s="29">
        <v>1599952</v>
      </c>
      <c r="D13" s="29">
        <v>948957</v>
      </c>
      <c r="E13" s="29">
        <f t="shared" si="0"/>
        <v>2548909</v>
      </c>
      <c r="F13" s="29">
        <v>187016</v>
      </c>
      <c r="G13" s="29">
        <v>-9402</v>
      </c>
      <c r="H13" s="29">
        <v>-1498.692</v>
      </c>
      <c r="I13" s="29">
        <f>E13-SUM(F13:H13)</f>
        <v>2372793.6919999998</v>
      </c>
      <c r="J13"/>
      <c r="K13" s="150"/>
      <c r="L13" s="150"/>
      <c r="M13" s="150"/>
      <c r="N13" s="150"/>
      <c r="O13" s="150"/>
      <c r="P13" s="150"/>
      <c r="Q13" s="150"/>
      <c r="R13" s="22"/>
      <c r="S13" s="22"/>
    </row>
    <row r="14" spans="1:19" ht="13.5" customHeight="1" x14ac:dyDescent="0.2">
      <c r="A14" s="28">
        <v>4001</v>
      </c>
      <c r="B14" s="28" t="s">
        <v>11</v>
      </c>
      <c r="C14" s="29">
        <v>190050</v>
      </c>
      <c r="D14" s="29">
        <v>135648</v>
      </c>
      <c r="E14" s="29">
        <f t="shared" si="0"/>
        <v>325698</v>
      </c>
      <c r="F14" s="29">
        <v>16369</v>
      </c>
      <c r="G14" s="29">
        <v>-1104</v>
      </c>
      <c r="H14" s="29">
        <v>-4586.1670000000004</v>
      </c>
      <c r="I14" s="29">
        <f t="shared" si="1"/>
        <v>315019.16700000002</v>
      </c>
      <c r="J14"/>
      <c r="K14" s="150"/>
      <c r="L14" s="150"/>
      <c r="M14" s="150"/>
      <c r="N14" s="150"/>
      <c r="O14" s="150"/>
      <c r="P14" s="150"/>
      <c r="Q14" s="150"/>
      <c r="R14" s="22"/>
      <c r="S14" s="22"/>
    </row>
    <row r="15" spans="1:19" ht="13.5" customHeight="1" x14ac:dyDescent="0.2">
      <c r="A15" s="28">
        <v>2500</v>
      </c>
      <c r="B15" s="28" t="s">
        <v>10</v>
      </c>
      <c r="C15" s="29">
        <v>2124860</v>
      </c>
      <c r="D15" s="29">
        <v>1350031</v>
      </c>
      <c r="E15" s="29">
        <f t="shared" si="0"/>
        <v>3474891</v>
      </c>
      <c r="F15" s="29">
        <v>284176</v>
      </c>
      <c r="G15" s="29">
        <v>-47062</v>
      </c>
      <c r="H15" s="30"/>
      <c r="I15" s="30">
        <f t="shared" si="1"/>
        <v>3237777</v>
      </c>
      <c r="J15"/>
      <c r="K15" s="150"/>
      <c r="L15" s="150"/>
      <c r="M15" s="150"/>
      <c r="N15" s="150"/>
      <c r="O15" s="150"/>
      <c r="P15" s="150"/>
      <c r="Q15" s="150"/>
      <c r="R15" s="22"/>
      <c r="S15" s="22"/>
    </row>
    <row r="16" spans="1:19" ht="13.5" customHeight="1" x14ac:dyDescent="0.2">
      <c r="A16" s="28">
        <v>2501</v>
      </c>
      <c r="B16" s="28" t="s">
        <v>51</v>
      </c>
      <c r="C16" s="29">
        <v>2425567</v>
      </c>
      <c r="D16" s="29">
        <v>1699889</v>
      </c>
      <c r="E16" s="29">
        <f t="shared" si="0"/>
        <v>4125456</v>
      </c>
      <c r="F16" s="29">
        <v>335674</v>
      </c>
      <c r="G16" s="29">
        <v>-48074</v>
      </c>
      <c r="H16" s="30"/>
      <c r="I16" s="30">
        <f t="shared" si="1"/>
        <v>3837856</v>
      </c>
      <c r="J16"/>
      <c r="K16" s="150"/>
      <c r="L16" s="150"/>
      <c r="M16" s="150"/>
      <c r="N16" s="150"/>
      <c r="O16" s="150"/>
      <c r="P16" s="150"/>
      <c r="Q16" s="150"/>
      <c r="R16" s="22"/>
      <c r="S16" s="22"/>
    </row>
    <row r="17" spans="1:19" ht="13.5" customHeight="1" x14ac:dyDescent="0.2">
      <c r="A17" s="28">
        <v>4202</v>
      </c>
      <c r="B17" s="28" t="s">
        <v>12</v>
      </c>
      <c r="C17" s="29">
        <v>2894136</v>
      </c>
      <c r="D17" s="29">
        <v>2451857</v>
      </c>
      <c r="E17" s="29">
        <f t="shared" si="0"/>
        <v>5345993</v>
      </c>
      <c r="F17" s="29">
        <v>502730</v>
      </c>
      <c r="G17" s="29">
        <v>8714</v>
      </c>
      <c r="H17" s="29"/>
      <c r="I17" s="29">
        <f t="shared" si="1"/>
        <v>4834549</v>
      </c>
      <c r="J17"/>
      <c r="K17" s="150"/>
      <c r="L17" s="150"/>
      <c r="M17" s="150"/>
      <c r="N17" s="150"/>
      <c r="O17" s="150"/>
      <c r="P17" s="150"/>
      <c r="Q17" s="150"/>
      <c r="R17" s="22"/>
      <c r="S17" s="22"/>
    </row>
    <row r="18" spans="1:19" ht="13.5" customHeight="1" x14ac:dyDescent="0.2">
      <c r="A18" s="28">
        <v>4212</v>
      </c>
      <c r="B18" s="28" t="s">
        <v>48</v>
      </c>
      <c r="C18" s="29">
        <v>796689</v>
      </c>
      <c r="D18" s="29">
        <v>462946</v>
      </c>
      <c r="E18" s="29">
        <f t="shared" si="0"/>
        <v>1259635</v>
      </c>
      <c r="F18" s="29">
        <v>19273</v>
      </c>
      <c r="G18" s="29">
        <v>40088</v>
      </c>
      <c r="H18" s="29"/>
      <c r="I18" s="29">
        <f t="shared" si="1"/>
        <v>1200274</v>
      </c>
      <c r="J18"/>
      <c r="K18" s="150"/>
      <c r="L18" s="150"/>
      <c r="M18" s="150"/>
      <c r="N18" s="150"/>
      <c r="O18" s="150"/>
      <c r="P18" s="150"/>
      <c r="Q18" s="150"/>
      <c r="R18" s="22"/>
      <c r="S18" s="22"/>
    </row>
    <row r="19" spans="1:19" ht="13.5" customHeight="1" x14ac:dyDescent="0.2">
      <c r="A19" s="28">
        <v>5000</v>
      </c>
      <c r="B19" s="28" t="s">
        <v>52</v>
      </c>
      <c r="C19" s="29">
        <v>1032308</v>
      </c>
      <c r="D19" s="29">
        <v>985920</v>
      </c>
      <c r="E19" s="29">
        <f t="shared" si="0"/>
        <v>2018228</v>
      </c>
      <c r="F19" s="29">
        <v>142877</v>
      </c>
      <c r="G19" s="29">
        <v>31479</v>
      </c>
      <c r="H19" s="29"/>
      <c r="I19" s="29">
        <f t="shared" si="1"/>
        <v>1843872</v>
      </c>
      <c r="J19"/>
      <c r="K19" s="150"/>
      <c r="L19" s="150"/>
      <c r="M19" s="150"/>
      <c r="N19" s="150"/>
      <c r="O19" s="150"/>
      <c r="P19" s="150"/>
      <c r="Q19" s="150"/>
      <c r="R19" s="22"/>
      <c r="S19" s="22"/>
    </row>
    <row r="20" spans="1:19" ht="13.5" customHeight="1" x14ac:dyDescent="0.2">
      <c r="A20" s="28">
        <v>5501</v>
      </c>
      <c r="B20" s="28" t="s">
        <v>13</v>
      </c>
      <c r="C20" s="29">
        <v>1043869</v>
      </c>
      <c r="D20" s="29">
        <v>914999</v>
      </c>
      <c r="E20" s="29">
        <f t="shared" si="0"/>
        <v>1958868</v>
      </c>
      <c r="F20" s="29">
        <v>166501</v>
      </c>
      <c r="G20" s="29">
        <v>-6091</v>
      </c>
      <c r="H20" s="29"/>
      <c r="I20" s="29">
        <f t="shared" si="1"/>
        <v>1798458</v>
      </c>
      <c r="J20"/>
      <c r="K20" s="150"/>
      <c r="L20" s="150"/>
      <c r="M20" s="150"/>
      <c r="N20" s="150"/>
      <c r="O20" s="150"/>
      <c r="P20" s="150"/>
      <c r="Q20" s="150"/>
      <c r="R20" s="22"/>
      <c r="S20" s="22"/>
    </row>
    <row r="21" spans="1:19" ht="13.5" customHeight="1" x14ac:dyDescent="0.2">
      <c r="A21" s="28">
        <v>6007</v>
      </c>
      <c r="B21" s="28" t="s">
        <v>14</v>
      </c>
      <c r="C21" s="29">
        <v>964347</v>
      </c>
      <c r="D21" s="29">
        <v>644687</v>
      </c>
      <c r="E21" s="29">
        <f t="shared" si="0"/>
        <v>1609034</v>
      </c>
      <c r="F21" s="29">
        <v>27182</v>
      </c>
      <c r="G21" s="29">
        <v>-5633</v>
      </c>
      <c r="H21" s="29"/>
      <c r="I21" s="29">
        <f t="shared" si="1"/>
        <v>1587485</v>
      </c>
      <c r="J21"/>
      <c r="K21" s="150"/>
      <c r="L21" s="150"/>
      <c r="M21" s="150"/>
      <c r="N21" s="150"/>
      <c r="O21" s="150"/>
      <c r="P21" s="150"/>
      <c r="Q21" s="150"/>
      <c r="R21" s="22"/>
      <c r="S21" s="22"/>
    </row>
    <row r="22" spans="1:19" ht="13.5" customHeight="1" x14ac:dyDescent="0.2">
      <c r="A22" s="28">
        <v>6008</v>
      </c>
      <c r="B22" s="28" t="s">
        <v>54</v>
      </c>
      <c r="C22" s="29">
        <v>731862</v>
      </c>
      <c r="D22" s="29">
        <v>1313878</v>
      </c>
      <c r="E22" s="29">
        <f t="shared" si="0"/>
        <v>2045740</v>
      </c>
      <c r="F22" s="29">
        <v>326783</v>
      </c>
      <c r="G22" s="29">
        <v>-3900</v>
      </c>
      <c r="H22" s="29"/>
      <c r="I22" s="29">
        <f t="shared" si="1"/>
        <v>1722857</v>
      </c>
      <c r="J22"/>
      <c r="K22" s="150"/>
      <c r="L22" s="150"/>
      <c r="M22" s="150"/>
      <c r="N22" s="150"/>
      <c r="O22" s="150"/>
      <c r="P22" s="150"/>
      <c r="Q22" s="150"/>
      <c r="R22" s="22"/>
      <c r="S22" s="22"/>
    </row>
    <row r="23" spans="1:19" ht="13.5" customHeight="1" x14ac:dyDescent="0.2">
      <c r="A23" s="28">
        <v>6013</v>
      </c>
      <c r="B23" s="28" t="s">
        <v>67</v>
      </c>
      <c r="C23" s="29">
        <v>68896</v>
      </c>
      <c r="D23" s="29">
        <v>96236</v>
      </c>
      <c r="E23" s="29">
        <f t="shared" si="0"/>
        <v>165132</v>
      </c>
      <c r="F23" s="29">
        <v>0</v>
      </c>
      <c r="G23" s="29">
        <v>-401</v>
      </c>
      <c r="I23" s="29">
        <f>E23-SUM(F23:H23)</f>
        <v>165533</v>
      </c>
      <c r="J23"/>
      <c r="K23" s="150"/>
      <c r="L23" s="150"/>
      <c r="M23" s="150"/>
      <c r="N23" s="150"/>
      <c r="O23" s="150"/>
      <c r="P23" s="150"/>
      <c r="Q23" s="150"/>
      <c r="R23" s="22"/>
      <c r="S23" s="22"/>
    </row>
    <row r="24" spans="1:19" ht="13.5" customHeight="1" x14ac:dyDescent="0.2">
      <c r="A24" s="28">
        <v>6006</v>
      </c>
      <c r="B24" s="28" t="s">
        <v>49</v>
      </c>
      <c r="C24" s="29">
        <v>636560</v>
      </c>
      <c r="D24" s="29">
        <v>434087</v>
      </c>
      <c r="E24" s="29">
        <f t="shared" si="0"/>
        <v>1070647</v>
      </c>
      <c r="F24" s="29">
        <v>23019</v>
      </c>
      <c r="G24" s="29">
        <v>-3678</v>
      </c>
      <c r="H24" s="29"/>
      <c r="I24" s="29">
        <f t="shared" si="1"/>
        <v>1051306</v>
      </c>
      <c r="J24"/>
      <c r="K24" s="150"/>
      <c r="L24" s="150"/>
      <c r="M24" s="150"/>
      <c r="N24" s="150"/>
      <c r="O24" s="150"/>
      <c r="P24" s="150"/>
      <c r="Q24" s="150"/>
      <c r="R24" s="22"/>
      <c r="S24" s="22"/>
    </row>
    <row r="25" spans="1:19" ht="13.5" customHeight="1" x14ac:dyDescent="0.2">
      <c r="A25" s="28">
        <v>6650</v>
      </c>
      <c r="B25" s="28" t="s">
        <v>15</v>
      </c>
      <c r="C25" s="29">
        <v>1227521</v>
      </c>
      <c r="D25" s="29">
        <v>984429</v>
      </c>
      <c r="E25" s="29">
        <f t="shared" si="0"/>
        <v>2211950</v>
      </c>
      <c r="F25" s="29">
        <v>177504</v>
      </c>
      <c r="G25" s="29">
        <v>14367</v>
      </c>
      <c r="H25" s="29">
        <v>-39226.504000000001</v>
      </c>
      <c r="I25" s="29">
        <f>E25-SUM(F25:H25)</f>
        <v>2059305.504</v>
      </c>
      <c r="J25"/>
      <c r="K25" s="150"/>
      <c r="L25" s="150"/>
      <c r="M25" s="150"/>
      <c r="N25" s="150"/>
      <c r="O25" s="150"/>
      <c r="P25" s="150"/>
      <c r="Q25" s="150"/>
      <c r="R25" s="22"/>
      <c r="S25" s="22"/>
    </row>
    <row r="26" spans="1:19" ht="13.5" customHeight="1" x14ac:dyDescent="0.2">
      <c r="A26" s="28">
        <v>6620</v>
      </c>
      <c r="B26" s="28" t="s">
        <v>76</v>
      </c>
      <c r="C26" s="29">
        <v>3958382</v>
      </c>
      <c r="D26" s="29">
        <v>2626669</v>
      </c>
      <c r="E26" s="29">
        <f t="shared" si="0"/>
        <v>6585051</v>
      </c>
      <c r="F26" s="29">
        <v>567955</v>
      </c>
      <c r="G26" s="29">
        <v>108909</v>
      </c>
      <c r="H26" s="29">
        <v>-33280.51</v>
      </c>
      <c r="I26" s="29">
        <f>E26-SUM(F26:H26)</f>
        <v>5941467.5099999998</v>
      </c>
      <c r="J26"/>
      <c r="K26" s="150"/>
      <c r="L26" s="150"/>
      <c r="M26" s="150"/>
      <c r="N26" s="150"/>
      <c r="O26" s="150"/>
      <c r="P26" s="150"/>
      <c r="Q26" s="150"/>
      <c r="R26" s="22"/>
      <c r="S26" s="22"/>
    </row>
    <row r="27" spans="1:19" ht="13.5" customHeight="1" x14ac:dyDescent="0.2">
      <c r="A27" s="28">
        <v>7005</v>
      </c>
      <c r="B27" s="28" t="s">
        <v>16</v>
      </c>
      <c r="C27" s="29">
        <v>756398</v>
      </c>
      <c r="D27" s="29">
        <v>496421</v>
      </c>
      <c r="E27" s="29">
        <f t="shared" si="0"/>
        <v>1252819</v>
      </c>
      <c r="F27" s="29">
        <v>18557</v>
      </c>
      <c r="G27" s="29">
        <v>-4423</v>
      </c>
      <c r="H27" s="29">
        <v>-1381.463</v>
      </c>
      <c r="I27" s="29">
        <f>E27-SUM(F27:H27)</f>
        <v>1240066.463</v>
      </c>
      <c r="J27"/>
      <c r="K27" s="150"/>
      <c r="L27" s="150"/>
      <c r="M27" s="150"/>
      <c r="N27" s="150"/>
      <c r="O27" s="150"/>
      <c r="P27" s="150"/>
      <c r="Q27" s="150"/>
      <c r="R27" s="22"/>
      <c r="S27" s="22"/>
    </row>
    <row r="28" spans="1:19" ht="13.5" customHeight="1" x14ac:dyDescent="0.2">
      <c r="A28" s="28">
        <v>7601</v>
      </c>
      <c r="B28" s="28" t="s">
        <v>83</v>
      </c>
      <c r="C28" s="29">
        <v>1402780</v>
      </c>
      <c r="D28" s="29">
        <v>1001295</v>
      </c>
      <c r="E28" s="29">
        <f t="shared" si="0"/>
        <v>2404075</v>
      </c>
      <c r="F28" s="29">
        <v>149612</v>
      </c>
      <c r="G28" s="29">
        <v>3017</v>
      </c>
      <c r="I28" s="29">
        <f>E28-SUM(F28:H28)</f>
        <v>2251446</v>
      </c>
      <c r="J28"/>
      <c r="K28" s="150"/>
      <c r="L28" s="150"/>
      <c r="M28" s="150"/>
      <c r="N28" s="150"/>
      <c r="O28" s="150"/>
      <c r="P28" s="150"/>
      <c r="Q28" s="150"/>
      <c r="R28" s="22"/>
      <c r="S28" s="22"/>
    </row>
    <row r="29" spans="1:19" ht="13.5" customHeight="1" x14ac:dyDescent="0.2">
      <c r="A29" s="28">
        <v>7603</v>
      </c>
      <c r="B29" s="28" t="s">
        <v>17</v>
      </c>
      <c r="C29" s="29">
        <v>239971</v>
      </c>
      <c r="D29" s="29">
        <v>136923</v>
      </c>
      <c r="E29" s="29">
        <f t="shared" si="0"/>
        <v>376894</v>
      </c>
      <c r="F29" s="29">
        <v>2587</v>
      </c>
      <c r="G29" s="29">
        <v>-2620</v>
      </c>
      <c r="I29" s="29">
        <f t="shared" si="1"/>
        <v>376927</v>
      </c>
      <c r="J29"/>
      <c r="K29" s="150"/>
      <c r="L29" s="150"/>
      <c r="M29" s="150"/>
      <c r="N29" s="150"/>
      <c r="O29" s="150"/>
      <c r="P29" s="150"/>
      <c r="Q29" s="150"/>
      <c r="R29" s="22"/>
      <c r="S29" s="22"/>
    </row>
    <row r="30" spans="1:19" ht="13.5" customHeight="1" x14ac:dyDescent="0.2">
      <c r="A30" s="28">
        <v>8001</v>
      </c>
      <c r="B30" s="28" t="s">
        <v>50</v>
      </c>
      <c r="C30" s="29">
        <v>2397373</v>
      </c>
      <c r="D30" s="29">
        <v>1811355</v>
      </c>
      <c r="E30" s="29">
        <f t="shared" si="0"/>
        <v>4208728</v>
      </c>
      <c r="F30" s="29">
        <v>312482</v>
      </c>
      <c r="G30" s="29">
        <v>-4076</v>
      </c>
      <c r="H30" s="30">
        <v>-7726.8580000000002</v>
      </c>
      <c r="I30" s="30">
        <f>E30-SUM(F30:H30)</f>
        <v>3908048.858</v>
      </c>
      <c r="J30"/>
      <c r="K30" s="150"/>
      <c r="L30" s="150"/>
      <c r="M30" s="150"/>
      <c r="N30" s="150"/>
      <c r="O30" s="150"/>
      <c r="P30" s="150"/>
      <c r="Q30" s="150"/>
      <c r="R30" s="22"/>
      <c r="S30" s="22"/>
    </row>
    <row r="31" spans="1:19" ht="13.5" customHeight="1" x14ac:dyDescent="0.2">
      <c r="A31" s="28">
        <v>8003</v>
      </c>
      <c r="B31" s="28" t="s">
        <v>18</v>
      </c>
      <c r="C31" s="29">
        <v>661367</v>
      </c>
      <c r="D31" s="29">
        <v>383156</v>
      </c>
      <c r="E31" s="29">
        <f t="shared" si="0"/>
        <v>1044523</v>
      </c>
      <c r="F31" s="29">
        <v>82739</v>
      </c>
      <c r="G31" s="29">
        <v>-3852</v>
      </c>
      <c r="H31" s="30"/>
      <c r="I31" s="30">
        <f t="shared" si="1"/>
        <v>965636</v>
      </c>
      <c r="J31"/>
      <c r="K31" s="150"/>
      <c r="L31" s="150"/>
      <c r="M31" s="150"/>
      <c r="N31" s="150"/>
      <c r="O31" s="150"/>
      <c r="P31" s="150"/>
      <c r="Q31" s="150"/>
      <c r="R31" s="22"/>
      <c r="S31" s="22"/>
    </row>
    <row r="32" spans="1:19" ht="13.5" customHeight="1" x14ac:dyDescent="0.2">
      <c r="A32" s="28">
        <v>8005</v>
      </c>
      <c r="B32" s="28" t="s">
        <v>19</v>
      </c>
      <c r="C32" s="29">
        <v>210127</v>
      </c>
      <c r="D32" s="29">
        <v>51281</v>
      </c>
      <c r="E32" s="29">
        <f t="shared" si="0"/>
        <v>261408</v>
      </c>
      <c r="F32" s="29">
        <v>203</v>
      </c>
      <c r="G32" s="29">
        <v>-1223</v>
      </c>
      <c r="I32" s="30">
        <f t="shared" si="1"/>
        <v>262428</v>
      </c>
      <c r="J32"/>
      <c r="K32" s="150"/>
      <c r="L32" s="150"/>
      <c r="M32" s="150"/>
      <c r="N32" s="150"/>
      <c r="O32" s="150"/>
      <c r="P32" s="150"/>
      <c r="Q32" s="150"/>
      <c r="R32" s="22"/>
      <c r="S32" s="22"/>
    </row>
    <row r="33" spans="1:17" ht="13.5" customHeight="1" x14ac:dyDescent="0.2">
      <c r="A33" s="54"/>
      <c r="B33" s="31" t="s">
        <v>28</v>
      </c>
      <c r="C33" s="32">
        <f>SUM(C5:C32)</f>
        <v>36788371</v>
      </c>
      <c r="D33" s="32">
        <f>SUM(D5:D32)</f>
        <v>26604267</v>
      </c>
      <c r="E33" s="32">
        <f>SUM(E5:E32)</f>
        <v>63392638</v>
      </c>
      <c r="F33" s="32">
        <f>SUM(F5:F32)</f>
        <v>5049142</v>
      </c>
      <c r="G33" s="80">
        <v>0</v>
      </c>
      <c r="H33" s="80">
        <f>SUM(H5:H32)</f>
        <v>-94874.341000000015</v>
      </c>
      <c r="I33" s="32">
        <f>SUM(I5:I32)</f>
        <v>58438370.340999998</v>
      </c>
      <c r="J33" s="9"/>
      <c r="K33" s="34"/>
      <c r="L33" s="9"/>
      <c r="M33" s="9"/>
      <c r="N33" s="9"/>
      <c r="O33" s="9"/>
      <c r="P33" s="9"/>
      <c r="Q33" s="9"/>
    </row>
    <row r="34" spans="1:17" ht="13.5" customHeight="1" x14ac:dyDescent="0.2">
      <c r="A34" s="33"/>
      <c r="B34" s="18"/>
      <c r="C34" s="34"/>
      <c r="D34" s="34"/>
      <c r="E34" s="34"/>
      <c r="F34" s="34"/>
      <c r="G34" s="34"/>
      <c r="H34" s="34"/>
      <c r="I34" s="34"/>
      <c r="J34" s="9"/>
      <c r="K34" s="9"/>
      <c r="L34" s="9"/>
    </row>
    <row r="35" spans="1:17" ht="13.5" customHeight="1" x14ac:dyDescent="0.2">
      <c r="A35" s="33"/>
      <c r="B35" s="35" t="s">
        <v>42</v>
      </c>
      <c r="C35" s="36">
        <f t="shared" ref="C35:I35" si="2">SUM(C5:C14)</f>
        <v>13215358</v>
      </c>
      <c r="D35" s="36">
        <f t="shared" si="2"/>
        <v>8758208</v>
      </c>
      <c r="E35" s="36">
        <f t="shared" si="2"/>
        <v>21973566</v>
      </c>
      <c r="F35" s="36">
        <f t="shared" si="2"/>
        <v>1909288</v>
      </c>
      <c r="G35" s="36">
        <f t="shared" si="2"/>
        <v>-75541</v>
      </c>
      <c r="H35" s="36">
        <f t="shared" si="2"/>
        <v>-13259.006000000001</v>
      </c>
      <c r="I35" s="37">
        <f t="shared" si="2"/>
        <v>20153078.006000001</v>
      </c>
      <c r="J35" s="9"/>
      <c r="K35" s="50"/>
      <c r="L35" s="9"/>
    </row>
    <row r="36" spans="1:17" ht="13.5" customHeight="1" x14ac:dyDescent="0.2">
      <c r="A36" s="33"/>
      <c r="B36" s="38" t="s">
        <v>43</v>
      </c>
      <c r="C36" s="39">
        <f t="shared" ref="C36:I36" si="3">SUM(C15:C16)</f>
        <v>4550427</v>
      </c>
      <c r="D36" s="39">
        <f t="shared" si="3"/>
        <v>3049920</v>
      </c>
      <c r="E36" s="39">
        <f t="shared" si="3"/>
        <v>7600347</v>
      </c>
      <c r="F36" s="39">
        <f t="shared" si="3"/>
        <v>619850</v>
      </c>
      <c r="G36" s="39">
        <f t="shared" si="3"/>
        <v>-95136</v>
      </c>
      <c r="H36" s="39">
        <f t="shared" si="3"/>
        <v>0</v>
      </c>
      <c r="I36" s="40">
        <f t="shared" si="3"/>
        <v>7075633</v>
      </c>
      <c r="J36" s="9"/>
      <c r="K36" s="50"/>
      <c r="L36" s="9"/>
    </row>
    <row r="37" spans="1:17" ht="13.5" customHeight="1" x14ac:dyDescent="0.2">
      <c r="A37" s="33"/>
      <c r="B37" s="38" t="s">
        <v>44</v>
      </c>
      <c r="C37" s="39">
        <f t="shared" ref="C37:I37" si="4">SUM(C17:C23)</f>
        <v>7532107</v>
      </c>
      <c r="D37" s="39">
        <f t="shared" si="4"/>
        <v>6870523</v>
      </c>
      <c r="E37" s="39">
        <f t="shared" si="4"/>
        <v>14402630</v>
      </c>
      <c r="F37" s="39">
        <f t="shared" si="4"/>
        <v>1185346</v>
      </c>
      <c r="G37" s="39">
        <f t="shared" si="4"/>
        <v>64256</v>
      </c>
      <c r="H37" s="39">
        <f t="shared" si="4"/>
        <v>0</v>
      </c>
      <c r="I37" s="40">
        <f t="shared" si="4"/>
        <v>13153028</v>
      </c>
      <c r="J37" s="9"/>
      <c r="K37" s="50"/>
      <c r="L37" s="9"/>
    </row>
    <row r="38" spans="1:17" ht="13.5" customHeight="1" x14ac:dyDescent="0.2">
      <c r="A38" s="33"/>
      <c r="B38" s="38" t="s">
        <v>45</v>
      </c>
      <c r="C38" s="39">
        <f t="shared" ref="C38:I38" si="5">SUM(C24:C28)</f>
        <v>7981641</v>
      </c>
      <c r="D38" s="39">
        <f t="shared" si="5"/>
        <v>5542901</v>
      </c>
      <c r="E38" s="39">
        <f t="shared" si="5"/>
        <v>13524542</v>
      </c>
      <c r="F38" s="39">
        <f t="shared" si="5"/>
        <v>936647</v>
      </c>
      <c r="G38" s="39">
        <f t="shared" si="5"/>
        <v>118192</v>
      </c>
      <c r="H38" s="39">
        <f t="shared" si="5"/>
        <v>-73888.476999999999</v>
      </c>
      <c r="I38" s="40">
        <f t="shared" si="5"/>
        <v>12543591.476999998</v>
      </c>
      <c r="J38" s="9"/>
      <c r="K38" s="50"/>
      <c r="L38" s="9"/>
    </row>
    <row r="39" spans="1:17" ht="13.5" customHeight="1" x14ac:dyDescent="0.2">
      <c r="A39" s="41"/>
      <c r="B39" s="42" t="s">
        <v>46</v>
      </c>
      <c r="C39" s="43">
        <f t="shared" ref="C39:I39" si="6">SUM(C29:C32)</f>
        <v>3508838</v>
      </c>
      <c r="D39" s="43">
        <f t="shared" si="6"/>
        <v>2382715</v>
      </c>
      <c r="E39" s="43">
        <f t="shared" si="6"/>
        <v>5891553</v>
      </c>
      <c r="F39" s="43">
        <f t="shared" si="6"/>
        <v>398011</v>
      </c>
      <c r="G39" s="43">
        <f t="shared" si="6"/>
        <v>-11771</v>
      </c>
      <c r="H39" s="43">
        <f t="shared" si="6"/>
        <v>-7726.8580000000002</v>
      </c>
      <c r="I39" s="44">
        <f t="shared" si="6"/>
        <v>5513039.858</v>
      </c>
      <c r="J39" s="9"/>
      <c r="K39" s="50"/>
      <c r="L39" s="9"/>
    </row>
    <row r="40" spans="1:17" ht="13.5" customHeight="1" x14ac:dyDescent="0.2">
      <c r="A40" s="41"/>
      <c r="B40" s="31" t="s">
        <v>28</v>
      </c>
      <c r="C40" s="45">
        <f>SUM(C35:C39)</f>
        <v>36788371</v>
      </c>
      <c r="D40" s="141">
        <f t="shared" ref="D40:F40" si="7">SUM(D35:D39)</f>
        <v>26604267</v>
      </c>
      <c r="E40" s="45">
        <f t="shared" si="7"/>
        <v>63392638</v>
      </c>
      <c r="F40" s="45">
        <f t="shared" si="7"/>
        <v>5049142</v>
      </c>
      <c r="G40" s="45">
        <v>0</v>
      </c>
      <c r="H40" s="45">
        <f t="shared" ref="H40:I40" si="8">SUM(H35:H39)</f>
        <v>-94874.341000000015</v>
      </c>
      <c r="I40" s="46">
        <f t="shared" si="8"/>
        <v>58438370.340999998</v>
      </c>
      <c r="J40" s="9"/>
      <c r="K40" s="9"/>
      <c r="L40" s="9"/>
    </row>
    <row r="41" spans="1:17" ht="13.5" customHeight="1" x14ac:dyDescent="0.2">
      <c r="J41" s="9"/>
      <c r="K41" s="9"/>
      <c r="L41" s="9"/>
    </row>
    <row r="42" spans="1:17" ht="13.5" customHeight="1" x14ac:dyDescent="0.2">
      <c r="J42" s="9"/>
      <c r="K42" s="9"/>
      <c r="L42" s="9"/>
    </row>
    <row r="43" spans="1:17" ht="13.5" customHeight="1" x14ac:dyDescent="0.2"/>
    <row r="44" spans="1:17" ht="13.5" customHeight="1" x14ac:dyDescent="0.2"/>
    <row r="45" spans="1:17" ht="13.5" customHeight="1" x14ac:dyDescent="0.2"/>
    <row r="46" spans="1:17" ht="13.5" customHeight="1" x14ac:dyDescent="0.2"/>
    <row r="47" spans="1:17" ht="13.5" customHeight="1" x14ac:dyDescent="0.2"/>
    <row r="48" spans="1:17" ht="13.5" customHeight="1" x14ac:dyDescent="0.2"/>
  </sheetData>
  <pageMargins left="0.51181102362204722" right="0.43307086614173229" top="0.51181102362204722" bottom="0.19685039370078741" header="0.23622047244094491" footer="0.23622047244094491"/>
  <pageSetup paperSize="9" scale="83" orientation="landscape" r:id="rId1"/>
  <headerFooter alignWithMargins="0">
    <oddHeader>&amp;CSide &amp;P / &amp;N</oddHeader>
  </headerFooter>
  <ignoredErrors>
    <ignoredError sqref="C35:H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11</vt:i4>
      </vt:variant>
    </vt:vector>
  </HeadingPairs>
  <TitlesOfParts>
    <vt:vector size="22" baseType="lpstr">
      <vt:lpstr>(skema1-7_2010 - 10pl)</vt:lpstr>
      <vt:lpstr>Skema1-7_2010</vt:lpstr>
      <vt:lpstr>Skema1-7_2011</vt:lpstr>
      <vt:lpstr>Skema1-7_forskel</vt:lpstr>
      <vt:lpstr>DTD_10</vt:lpstr>
      <vt:lpstr>DTD_11</vt:lpstr>
      <vt:lpstr>DTD_forskel</vt:lpstr>
      <vt:lpstr>DRG_10</vt:lpstr>
      <vt:lpstr>DRG_11</vt:lpstr>
      <vt:lpstr>DRG_forskel</vt:lpstr>
      <vt:lpstr>Produktivitet</vt:lpstr>
      <vt:lpstr>DRG_10!Print_Area</vt:lpstr>
      <vt:lpstr>DRG_11!Print_Area</vt:lpstr>
      <vt:lpstr>DRG_forskel!Print_Area</vt:lpstr>
      <vt:lpstr>DTD_10!Print_Area</vt:lpstr>
      <vt:lpstr>DTD_11!Print_Area</vt:lpstr>
      <vt:lpstr>DTD_forskel!Print_Area</vt:lpstr>
      <vt:lpstr>Produktivitet!Print_Area</vt:lpstr>
      <vt:lpstr>'Skema1-7_2010'!Print_Area</vt:lpstr>
      <vt:lpstr>'Skema1-7_2011'!Print_Area</vt:lpstr>
      <vt:lpstr>'Skema1-7_forskel'!Print_Area</vt:lpstr>
      <vt:lpstr>Produktivitet!SAM_07</vt:lpstr>
    </vt:vector>
  </TitlesOfParts>
  <Company>Indenrigs- og Sundhedsministeriet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raaj</dc:creator>
  <cp:lastModifiedBy>Lene Olsen</cp:lastModifiedBy>
  <cp:lastPrinted>2012-09-27T14:41:31Z</cp:lastPrinted>
  <dcterms:created xsi:type="dcterms:W3CDTF">2008-06-30T12:44:49Z</dcterms:created>
  <dcterms:modified xsi:type="dcterms:W3CDTF">2017-02-02T08:25:08Z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th">
    <vt:lpwstr>C:\DOCUME~1\deplms\LOKALE~1\Temp\SJ20121018072502543 (DOK1058888).XLSX</vt:lpwstr>
  </property>
  <property fmtid="{D5CDD505-2E9C-101B-9397-08002B2CF9AE}" pid="3" name="title">
    <vt:lpwstr>Produktivitet 3  udkast - 27-08-2012 (DOK1058888)</vt:lpwstr>
  </property>
  <property fmtid="{D5CDD505-2E9C-101B-9397-08002B2CF9AE}" pid="4" name="command">
    <vt:lpwstr/>
  </property>
</Properties>
</file>